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E5593DDE-4E6F-4497-80CB-46B10803019F}" xr6:coauthVersionLast="47" xr6:coauthVersionMax="47" xr10:uidLastSave="{00000000-0000-0000-0000-000000000000}"/>
  <bookViews>
    <workbookView xWindow="5835" yWindow="585" windowWidth="29790" windowHeight="15585" xr2:uid="{00000000-000D-0000-FFFF-FFFF00000000}"/>
  </bookViews>
  <sheets>
    <sheet name="produksjonsdata-Sm3" sheetId="2" r:id="rId1"/>
    <sheet name="produksjonsdata-per dag" sheetId="20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0" l="1"/>
  <c r="N20" i="2" l="1"/>
  <c r="P8" i="20"/>
  <c r="O21" i="2"/>
  <c r="M20" i="2"/>
  <c r="G20" i="2"/>
  <c r="O19" i="2"/>
  <c r="N19" i="2" s="1"/>
  <c r="M19" i="2"/>
  <c r="G19" i="2"/>
  <c r="J19" i="2" s="1"/>
  <c r="O18" i="2"/>
  <c r="N18" i="2"/>
  <c r="M18" i="2"/>
  <c r="G18" i="2"/>
  <c r="J18" i="2" s="1"/>
  <c r="O17" i="2"/>
  <c r="N17" i="2"/>
  <c r="M17" i="2"/>
  <c r="G17" i="2"/>
  <c r="J17" i="2" s="1"/>
  <c r="O16" i="2"/>
  <c r="N16" i="2" s="1"/>
  <c r="M16" i="2"/>
  <c r="G16" i="2"/>
  <c r="J16" i="2" s="1"/>
  <c r="O15" i="2"/>
  <c r="N15" i="2"/>
  <c r="M15" i="2"/>
  <c r="G15" i="2"/>
  <c r="J15" i="2" s="1"/>
  <c r="O14" i="2"/>
  <c r="N14" i="2"/>
  <c r="M14" i="2"/>
  <c r="G14" i="2"/>
  <c r="J14" i="2" s="1"/>
  <c r="O13" i="2"/>
  <c r="N13" i="2"/>
  <c r="M13" i="2"/>
  <c r="G13" i="2"/>
  <c r="J13" i="2" s="1"/>
  <c r="O12" i="2"/>
  <c r="N12" i="2"/>
  <c r="M12" i="2"/>
  <c r="G12" i="2"/>
  <c r="J12" i="2" s="1"/>
  <c r="O11" i="2"/>
  <c r="N11" i="2" s="1"/>
  <c r="M11" i="2"/>
  <c r="G11" i="2"/>
  <c r="J11" i="2" s="1"/>
  <c r="O10" i="2"/>
  <c r="N10" i="2"/>
  <c r="M10" i="2"/>
  <c r="G10" i="2"/>
  <c r="J10" i="2" s="1"/>
  <c r="O9" i="2"/>
  <c r="N9" i="2"/>
  <c r="M9" i="2"/>
  <c r="G9" i="2"/>
  <c r="J9" i="2" s="1"/>
  <c r="O8" i="2"/>
  <c r="N8" i="2" s="1"/>
  <c r="M8" i="2"/>
  <c r="G8" i="2"/>
  <c r="J8" i="2" s="1"/>
  <c r="G28" i="2" l="1"/>
  <c r="N32" i="20"/>
  <c r="J20" i="2"/>
  <c r="O20" i="2"/>
  <c r="B21" i="20"/>
  <c r="B22" i="20"/>
  <c r="O21" i="20" s="1"/>
  <c r="B23" i="20"/>
  <c r="B24" i="20"/>
  <c r="B25" i="20"/>
  <c r="B26" i="20"/>
  <c r="B27" i="20"/>
  <c r="B28" i="20"/>
  <c r="B29" i="20"/>
  <c r="B30" i="20"/>
  <c r="B31" i="20"/>
  <c r="B32" i="20"/>
  <c r="B9" i="20"/>
  <c r="B10" i="20"/>
  <c r="B11" i="20"/>
  <c r="B12" i="20"/>
  <c r="B13" i="20"/>
  <c r="B14" i="20"/>
  <c r="B15" i="20"/>
  <c r="B16" i="20"/>
  <c r="B17" i="20"/>
  <c r="B18" i="20"/>
  <c r="B19" i="20"/>
  <c r="B20" i="20"/>
  <c r="B8" i="20"/>
  <c r="O8" i="20" s="1"/>
  <c r="C8" i="20" s="1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9" i="20"/>
  <c r="A8" i="20"/>
  <c r="O31" i="2"/>
  <c r="N31" i="2" s="1"/>
  <c r="N31" i="20" s="1"/>
  <c r="O30" i="2"/>
  <c r="O29" i="2"/>
  <c r="O28" i="2"/>
  <c r="O27" i="2"/>
  <c r="O26" i="2"/>
  <c r="O25" i="2"/>
  <c r="O24" i="2"/>
  <c r="O23" i="2"/>
  <c r="O22" i="2"/>
  <c r="O9" i="20" l="1"/>
  <c r="O10" i="20"/>
  <c r="O11" i="20"/>
  <c r="O12" i="20"/>
  <c r="O13" i="20"/>
  <c r="O14" i="20"/>
  <c r="O15" i="20"/>
  <c r="O16" i="20"/>
  <c r="O17" i="20"/>
  <c r="O18" i="20"/>
  <c r="O19" i="20"/>
  <c r="O20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N20" i="20"/>
  <c r="D20" i="20" l="1"/>
  <c r="K8" i="20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1" i="20"/>
  <c r="C22" i="20"/>
  <c r="C23" i="20"/>
  <c r="C24" i="20"/>
  <c r="C25" i="20"/>
  <c r="C26" i="20"/>
  <c r="C27" i="20"/>
  <c r="C28" i="20"/>
  <c r="C29" i="20"/>
  <c r="C30" i="20"/>
  <c r="C31" i="20"/>
  <c r="K10" i="20" l="1"/>
  <c r="K13" i="20"/>
  <c r="L13" i="20"/>
  <c r="K14" i="20"/>
  <c r="K17" i="20"/>
  <c r="G21" i="2"/>
  <c r="M21" i="2"/>
  <c r="M13" i="20" l="1"/>
  <c r="J9" i="20"/>
  <c r="G9" i="20"/>
  <c r="J16" i="20"/>
  <c r="G16" i="20"/>
  <c r="J8" i="20"/>
  <c r="G8" i="20"/>
  <c r="J21" i="2"/>
  <c r="G21" i="20"/>
  <c r="J17" i="20"/>
  <c r="G17" i="20"/>
  <c r="J19" i="20"/>
  <c r="G19" i="20"/>
  <c r="J15" i="20"/>
  <c r="G15" i="20"/>
  <c r="J11" i="20"/>
  <c r="G11" i="20"/>
  <c r="J13" i="20"/>
  <c r="G13" i="20"/>
  <c r="J12" i="20"/>
  <c r="G12" i="20"/>
  <c r="J18" i="20"/>
  <c r="G18" i="20"/>
  <c r="J14" i="20"/>
  <c r="G14" i="20"/>
  <c r="J10" i="20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M8" i="20"/>
  <c r="P11" i="20"/>
  <c r="M11" i="20"/>
  <c r="M10" i="20"/>
  <c r="P9" i="20"/>
  <c r="M9" i="20"/>
  <c r="P14" i="20"/>
  <c r="P12" i="20"/>
  <c r="P16" i="20"/>
  <c r="G25" i="2" l="1"/>
  <c r="G26" i="2"/>
  <c r="G22" i="2"/>
  <c r="G23" i="2"/>
  <c r="G24" i="2"/>
  <c r="G27" i="2"/>
  <c r="G29" i="2"/>
  <c r="G30" i="2"/>
  <c r="G31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0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P20" i="20" s="1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<sst xmlns="http://schemas.openxmlformats.org/spreadsheetml/2006/main" count="154" uniqueCount="42">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</sst>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3" fontId="3" fillId="0" borderId="0" xfId="0" applyNumberFormat="1" applyFont="1"/>
    <xf numFmtId="0" fontId="2" fillId="0" borderId="0" xfId="0" applyFont="1"/>
    <xf numFmtId="17" fontId="8" fillId="0" borderId="0" xfId="0" applyNumberFormat="1" applyFont="1"/>
    <xf numFmtId="17" fontId="0" fillId="0" borderId="1" xfId="0" applyNumberFormat="1" applyBorder="1"/>
    <xf numFmtId="165" fontId="6" fillId="0" borderId="1" xfId="0" applyNumberFormat="1" applyFont="1" applyBorder="1"/>
    <xf numFmtId="2" fontId="2" fillId="0" borderId="1" xfId="0" applyNumberFormat="1" applyFont="1" applyBorder="1"/>
    <xf numFmtId="2" fontId="0" fillId="2" borderId="1" xfId="0" applyNumberFormat="1" applyFill="1" applyBorder="1"/>
    <xf numFmtId="2" fontId="2" fillId="2" borderId="1" xfId="0" applyNumberFormat="1" applyFont="1" applyFill="1" applyBorder="1"/>
    <xf numFmtId="165" fontId="0" fillId="5" borderId="1" xfId="0" applyNumberFormat="1" applyFill="1" applyBorder="1"/>
    <xf numFmtId="165" fontId="2" fillId="5" borderId="1" xfId="0" applyNumberFormat="1" applyFont="1" applyFill="1" applyBorder="1"/>
    <xf numFmtId="165" fontId="7" fillId="0" borderId="1" xfId="0" applyNumberFormat="1" applyFont="1" applyBorder="1"/>
    <xf numFmtId="0" fontId="2" fillId="0" borderId="1" xfId="0" applyFont="1" applyBorder="1"/>
    <xf numFmtId="2" fontId="9" fillId="0" borderId="1" xfId="0" applyNumberFormat="1" applyFont="1" applyBorder="1"/>
    <xf numFmtId="165" fontId="9" fillId="5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00"/>
      <color rgb="FFFF7C8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2</xdr:row>
      <xdr:rowOff>185058</xdr:rowOff>
    </xdr:from>
    <xdr:to>
      <xdr:col>0</xdr:col>
      <xdr:colOff>1044510</xdr:colOff>
      <xdr:row>2</xdr:row>
      <xdr:rowOff>880382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7B2310A5-986C-3CBA-02BD-6E35E07AD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4" y="566058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412297</xdr:colOff>
      <xdr:row>5</xdr:row>
      <xdr:rowOff>194582</xdr:rowOff>
    </xdr:from>
    <xdr:to>
      <xdr:col>0</xdr:col>
      <xdr:colOff>1025008</xdr:colOff>
      <xdr:row>5</xdr:row>
      <xdr:rowOff>893081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74DDBBBF-7E9E-4C4D-A5ED-C9CD139C1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297" y="2024743"/>
          <a:ext cx="612711" cy="695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470647</xdr:colOff>
      <xdr:row>5</xdr:row>
      <xdr:rowOff>134471</xdr:rowOff>
    </xdr:from>
    <xdr:to>
      <xdr:col>0</xdr:col>
      <xdr:colOff>1083358</xdr:colOff>
      <xdr:row>5</xdr:row>
      <xdr:rowOff>836145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CF83DEE7-5762-47BB-987F-FE73E47ABE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1848971"/>
          <a:ext cx="612711" cy="695324"/>
        </a:xfrm>
        <a:prstGeom prst="rect">
          <a:avLst/>
        </a:prstGeom>
      </xdr:spPr>
    </xdr:pic>
    <xdr:clientData/>
  </xdr:twoCellAnchor>
  <xdr:twoCellAnchor editAs="oneCell">
    <xdr:from>
      <xdr:col>0</xdr:col>
      <xdr:colOff>470647</xdr:colOff>
      <xdr:row>2</xdr:row>
      <xdr:rowOff>134471</xdr:rowOff>
    </xdr:from>
    <xdr:to>
      <xdr:col>0</xdr:col>
      <xdr:colOff>1083358</xdr:colOff>
      <xdr:row>2</xdr:row>
      <xdr:rowOff>836145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3CC0D08E-47BA-44F4-82C8-B092BF60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647" y="515471"/>
          <a:ext cx="612711" cy="695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47"/>
  <sheetViews>
    <sheetView tabSelected="1" topLeftCell="A5" zoomScaleNormal="100" workbookViewId="0">
      <selection activeCell="E33" sqref="E33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11.5703125" bestFit="1" customWidth="1"/>
  </cols>
  <sheetData>
    <row r="2" spans="1:15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38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5" ht="84" customHeight="1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5" x14ac:dyDescent="0.25">
      <c r="A4" s="7" t="s">
        <v>10</v>
      </c>
      <c r="B4" s="7" t="s">
        <v>11</v>
      </c>
      <c r="C4" s="7" t="s">
        <v>12</v>
      </c>
      <c r="D4" s="7" t="s">
        <v>12</v>
      </c>
      <c r="E4" s="7" t="s">
        <v>12</v>
      </c>
      <c r="F4" s="7" t="s">
        <v>12</v>
      </c>
      <c r="G4" s="7" t="s">
        <v>12</v>
      </c>
      <c r="H4" s="7" t="s">
        <v>13</v>
      </c>
      <c r="I4" s="7" t="s">
        <v>13</v>
      </c>
      <c r="J4" s="7" t="s">
        <v>14</v>
      </c>
      <c r="K4" s="7" t="s">
        <v>12</v>
      </c>
      <c r="L4" s="7" t="s">
        <v>12</v>
      </c>
      <c r="M4" s="7" t="s">
        <v>12</v>
      </c>
      <c r="N4" s="7" t="s">
        <v>15</v>
      </c>
    </row>
    <row r="5" spans="1:15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39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5" ht="84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36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5" x14ac:dyDescent="0.25">
      <c r="A7" s="4" t="s">
        <v>24</v>
      </c>
      <c r="B7" s="4" t="s">
        <v>25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13</v>
      </c>
      <c r="I7" s="4" t="s">
        <v>13</v>
      </c>
      <c r="J7" s="4" t="s">
        <v>14</v>
      </c>
      <c r="K7" s="4" t="s">
        <v>12</v>
      </c>
      <c r="L7" s="4" t="s">
        <v>12</v>
      </c>
      <c r="M7" s="4" t="s">
        <v>12</v>
      </c>
      <c r="N7" s="4" t="s">
        <v>26</v>
      </c>
      <c r="O7" s="6" t="s">
        <v>34</v>
      </c>
    </row>
    <row r="8" spans="1:15" x14ac:dyDescent="0.25">
      <c r="A8" s="6">
        <v>2024</v>
      </c>
      <c r="B8" s="19">
        <v>45292</v>
      </c>
      <c r="C8" s="20">
        <v>8.843</v>
      </c>
      <c r="D8" s="21">
        <v>8.9997310000000006</v>
      </c>
      <c r="E8" s="21">
        <v>0.114438</v>
      </c>
      <c r="F8" s="21">
        <v>1.1063860000000001</v>
      </c>
      <c r="G8" s="23">
        <f t="shared" ref="G8:G19" si="0">SUM(D8:F8)</f>
        <v>10.220555000000001</v>
      </c>
      <c r="H8" s="20">
        <v>11.73</v>
      </c>
      <c r="I8" s="21">
        <v>11.759411043</v>
      </c>
      <c r="J8" s="22">
        <f t="shared" ref="J8:J19" si="1">SUM(G8+I8)</f>
        <v>21.979966043000001</v>
      </c>
      <c r="K8" s="20">
        <v>0.1019</v>
      </c>
      <c r="L8" s="20">
        <v>1.1833</v>
      </c>
      <c r="M8" s="20">
        <f t="shared" ref="M8:M19" si="2">L8+K8+C8</f>
        <v>10.1282</v>
      </c>
      <c r="N8" s="20">
        <f>SUM(C8+H8+K8+L8)/O8</f>
        <v>0.70510322580645157</v>
      </c>
      <c r="O8" s="6">
        <f t="shared" ref="O8:O19" si="3">B9-B8</f>
        <v>31</v>
      </c>
    </row>
    <row r="9" spans="1:15" x14ac:dyDescent="0.25">
      <c r="A9" s="6">
        <v>2024</v>
      </c>
      <c r="B9" s="19">
        <v>45323</v>
      </c>
      <c r="C9" s="20">
        <v>8.1969999999999992</v>
      </c>
      <c r="D9" s="21">
        <v>8.1356509999999993</v>
      </c>
      <c r="E9" s="21">
        <v>0.103148</v>
      </c>
      <c r="F9" s="21">
        <v>0.99406300000000003</v>
      </c>
      <c r="G9" s="22">
        <f t="shared" si="0"/>
        <v>9.232861999999999</v>
      </c>
      <c r="H9" s="20">
        <v>10.651999999999999</v>
      </c>
      <c r="I9" s="21">
        <v>10.450249450999999</v>
      </c>
      <c r="J9" s="22">
        <f t="shared" si="1"/>
        <v>19.683111450999998</v>
      </c>
      <c r="K9" s="20">
        <v>9.3899999999999997E-2</v>
      </c>
      <c r="L9" s="20">
        <v>1.0408999999999999</v>
      </c>
      <c r="M9" s="20">
        <f t="shared" si="2"/>
        <v>9.3317999999999994</v>
      </c>
      <c r="N9" s="20">
        <f t="shared" ref="N9:N18" si="4">SUM(C9+H9+K9+L9)/O9</f>
        <v>0.68909655172413786</v>
      </c>
      <c r="O9" s="6">
        <f t="shared" si="3"/>
        <v>29</v>
      </c>
    </row>
    <row r="10" spans="1:15" x14ac:dyDescent="0.25">
      <c r="A10" s="6">
        <v>2024</v>
      </c>
      <c r="B10" s="19">
        <v>45352</v>
      </c>
      <c r="C10" s="20">
        <v>8.6869999999999994</v>
      </c>
      <c r="D10" s="21">
        <v>9.0898880000000002</v>
      </c>
      <c r="E10" s="21">
        <v>0.114234</v>
      </c>
      <c r="F10" s="21">
        <v>1.105666</v>
      </c>
      <c r="G10" s="23">
        <f t="shared" si="0"/>
        <v>10.309787999999999</v>
      </c>
      <c r="H10" s="20">
        <v>11.186999999999999</v>
      </c>
      <c r="I10" s="21">
        <v>11.350423813000001</v>
      </c>
      <c r="J10" s="23">
        <f t="shared" si="1"/>
        <v>21.660211813</v>
      </c>
      <c r="K10" s="20">
        <v>9.8699999999999996E-2</v>
      </c>
      <c r="L10" s="20">
        <v>1.1086</v>
      </c>
      <c r="M10" s="20">
        <f t="shared" si="2"/>
        <v>9.8942999999999994</v>
      </c>
      <c r="N10" s="20">
        <f t="shared" si="4"/>
        <v>0.68004193548387093</v>
      </c>
      <c r="O10" s="6">
        <f t="shared" si="3"/>
        <v>31</v>
      </c>
    </row>
    <row r="11" spans="1:15" x14ac:dyDescent="0.25">
      <c r="A11" s="6">
        <v>2024</v>
      </c>
      <c r="B11" s="19">
        <v>45383</v>
      </c>
      <c r="C11" s="20">
        <v>8.4060000000000006</v>
      </c>
      <c r="D11" s="21">
        <v>8.772354</v>
      </c>
      <c r="E11" s="21">
        <v>9.4123999999999999E-2</v>
      </c>
      <c r="F11" s="21">
        <v>1.106744</v>
      </c>
      <c r="G11" s="23">
        <f t="shared" si="0"/>
        <v>9.9732219999999998</v>
      </c>
      <c r="H11" s="20">
        <v>9.718</v>
      </c>
      <c r="I11" s="21">
        <v>10.404532743000001</v>
      </c>
      <c r="J11" s="23">
        <f t="shared" si="1"/>
        <v>20.377754743000001</v>
      </c>
      <c r="K11" s="20">
        <v>9.4100000000000003E-2</v>
      </c>
      <c r="L11" s="20">
        <v>1.0358000000000001</v>
      </c>
      <c r="M11" s="20">
        <f t="shared" si="2"/>
        <v>9.5359000000000016</v>
      </c>
      <c r="N11" s="20">
        <f t="shared" si="4"/>
        <v>0.64179666666666668</v>
      </c>
      <c r="O11" s="6">
        <f t="shared" si="3"/>
        <v>30</v>
      </c>
    </row>
    <row r="12" spans="1:15" x14ac:dyDescent="0.25">
      <c r="A12" s="6">
        <v>2024</v>
      </c>
      <c r="B12" s="19">
        <v>45413</v>
      </c>
      <c r="C12" s="20">
        <v>8.0890000000000004</v>
      </c>
      <c r="D12" s="21">
        <v>8.4164220000000007</v>
      </c>
      <c r="E12" s="21">
        <v>0.114262</v>
      </c>
      <c r="F12" s="21">
        <v>1.097669</v>
      </c>
      <c r="G12" s="22">
        <f t="shared" si="0"/>
        <v>9.6283530000000006</v>
      </c>
      <c r="H12" s="20">
        <v>9.7780000000000005</v>
      </c>
      <c r="I12" s="21">
        <v>9.9894866320000002</v>
      </c>
      <c r="J12" s="22">
        <f t="shared" si="1"/>
        <v>19.617839631999999</v>
      </c>
      <c r="K12" s="20">
        <v>9.6699999999999994E-2</v>
      </c>
      <c r="L12" s="20">
        <v>1.036</v>
      </c>
      <c r="M12" s="20">
        <f t="shared" si="2"/>
        <v>9.2217000000000002</v>
      </c>
      <c r="N12" s="20">
        <f t="shared" si="4"/>
        <v>0.61289354838709675</v>
      </c>
      <c r="O12" s="6">
        <f t="shared" si="3"/>
        <v>31</v>
      </c>
    </row>
    <row r="13" spans="1:15" x14ac:dyDescent="0.25">
      <c r="A13" s="6">
        <v>2024</v>
      </c>
      <c r="B13" s="19">
        <v>45444</v>
      </c>
      <c r="C13" s="20">
        <v>8.24</v>
      </c>
      <c r="D13" s="21">
        <v>8.2376260000000006</v>
      </c>
      <c r="E13" s="21">
        <v>9.4320000000000001E-2</v>
      </c>
      <c r="F13" s="21">
        <v>1.06534</v>
      </c>
      <c r="G13" s="22">
        <f t="shared" si="0"/>
        <v>9.3972860000000011</v>
      </c>
      <c r="H13" s="20">
        <v>9.5790000000000006</v>
      </c>
      <c r="I13" s="21">
        <v>10.375760712</v>
      </c>
      <c r="J13" s="23">
        <f t="shared" si="1"/>
        <v>19.773046712000003</v>
      </c>
      <c r="K13" s="20">
        <v>8.9200000000000002E-2</v>
      </c>
      <c r="L13" s="20">
        <v>1.0501</v>
      </c>
      <c r="M13" s="20">
        <f t="shared" si="2"/>
        <v>9.3793000000000006</v>
      </c>
      <c r="N13" s="20">
        <f t="shared" si="4"/>
        <v>0.63194333333333352</v>
      </c>
      <c r="O13" s="6">
        <f t="shared" si="3"/>
        <v>30</v>
      </c>
    </row>
    <row r="14" spans="1:15" x14ac:dyDescent="0.25">
      <c r="A14" s="6">
        <v>2024</v>
      </c>
      <c r="B14" s="19">
        <v>45474</v>
      </c>
      <c r="C14" s="20">
        <v>8.4949999999999992</v>
      </c>
      <c r="D14" s="21">
        <v>9.0016390000000008</v>
      </c>
      <c r="E14" s="21">
        <v>0.113092</v>
      </c>
      <c r="F14" s="21">
        <v>1.1523129999999999</v>
      </c>
      <c r="G14" s="23">
        <f t="shared" si="0"/>
        <v>10.267044</v>
      </c>
      <c r="H14" s="20">
        <v>9.9440000000000008</v>
      </c>
      <c r="I14" s="21">
        <v>11.181138469</v>
      </c>
      <c r="J14" s="23">
        <f t="shared" si="1"/>
        <v>21.448182469000002</v>
      </c>
      <c r="K14" s="20">
        <v>9.1200000000000003E-2</v>
      </c>
      <c r="L14" s="20">
        <v>1.0577000000000001</v>
      </c>
      <c r="M14" s="20">
        <f t="shared" si="2"/>
        <v>9.6438999999999986</v>
      </c>
      <c r="N14" s="20">
        <f t="shared" si="4"/>
        <v>0.6318677419354839</v>
      </c>
      <c r="O14" s="6">
        <f t="shared" si="3"/>
        <v>31</v>
      </c>
    </row>
    <row r="15" spans="1:15" x14ac:dyDescent="0.25">
      <c r="A15" s="6">
        <v>2024</v>
      </c>
      <c r="B15" s="19">
        <v>45505</v>
      </c>
      <c r="C15" s="20">
        <v>8.093</v>
      </c>
      <c r="D15" s="21">
        <v>8.7713439999999991</v>
      </c>
      <c r="E15" s="21">
        <v>0.114023</v>
      </c>
      <c r="F15" s="21">
        <v>0.97290299999999996</v>
      </c>
      <c r="G15" s="23">
        <f t="shared" si="0"/>
        <v>9.8582699999999992</v>
      </c>
      <c r="H15" s="20">
        <v>9.7530000000000001</v>
      </c>
      <c r="I15" s="21">
        <v>10.820367949</v>
      </c>
      <c r="J15" s="23">
        <f t="shared" si="1"/>
        <v>20.678637948999999</v>
      </c>
      <c r="K15" s="20">
        <v>9.4299999999999995E-2</v>
      </c>
      <c r="L15" s="20">
        <v>1.0660000000000001</v>
      </c>
      <c r="M15" s="20">
        <f t="shared" si="2"/>
        <v>9.2532999999999994</v>
      </c>
      <c r="N15" s="20">
        <f t="shared" si="4"/>
        <v>0.61310645161290322</v>
      </c>
      <c r="O15" s="6">
        <f t="shared" si="3"/>
        <v>31</v>
      </c>
    </row>
    <row r="16" spans="1:15" x14ac:dyDescent="0.25">
      <c r="A16" s="6">
        <v>2024</v>
      </c>
      <c r="B16" s="19">
        <v>45536</v>
      </c>
      <c r="C16" s="20">
        <v>7.4790000000000001</v>
      </c>
      <c r="D16" s="21">
        <v>7.630655</v>
      </c>
      <c r="E16" s="21">
        <v>0.104782</v>
      </c>
      <c r="F16" s="21">
        <v>0.53556999999999999</v>
      </c>
      <c r="G16" s="23">
        <f>SUM(D16:F16)</f>
        <v>8.2710070000000009</v>
      </c>
      <c r="H16" s="20">
        <v>7.4779999999999998</v>
      </c>
      <c r="I16" s="21">
        <v>7.2244120819999997</v>
      </c>
      <c r="J16" s="23">
        <f t="shared" si="1"/>
        <v>15.495419082000002</v>
      </c>
      <c r="K16" s="20">
        <v>9.0499999999999997E-2</v>
      </c>
      <c r="L16" s="20">
        <v>0.68300000000000005</v>
      </c>
      <c r="M16" s="20">
        <f t="shared" si="2"/>
        <v>8.2524999999999995</v>
      </c>
      <c r="N16" s="20">
        <f t="shared" si="4"/>
        <v>0.52434999999999998</v>
      </c>
      <c r="O16" s="6">
        <f t="shared" si="3"/>
        <v>30</v>
      </c>
    </row>
    <row r="17" spans="1:18" x14ac:dyDescent="0.25">
      <c r="A17" s="6">
        <v>2024</v>
      </c>
      <c r="B17" s="19">
        <v>45566</v>
      </c>
      <c r="C17" s="20">
        <v>8.077</v>
      </c>
      <c r="D17" s="21">
        <v>8.7807840000000006</v>
      </c>
      <c r="E17" s="21">
        <v>0.112541</v>
      </c>
      <c r="F17" s="21">
        <v>0.96463600000000005</v>
      </c>
      <c r="G17" s="23">
        <f t="shared" si="0"/>
        <v>9.8579610000000013</v>
      </c>
      <c r="H17" s="20">
        <v>10.169</v>
      </c>
      <c r="I17" s="21">
        <v>10.622675657</v>
      </c>
      <c r="J17" s="23">
        <f t="shared" si="1"/>
        <v>20.480636657000002</v>
      </c>
      <c r="K17" s="20">
        <v>9.2499999999999999E-2</v>
      </c>
      <c r="L17" s="20">
        <v>1.0719000000000001</v>
      </c>
      <c r="M17" s="20">
        <f t="shared" si="2"/>
        <v>9.2414000000000005</v>
      </c>
      <c r="N17" s="20">
        <f t="shared" si="4"/>
        <v>0.62614193548387109</v>
      </c>
      <c r="O17" s="6">
        <f t="shared" si="3"/>
        <v>31</v>
      </c>
    </row>
    <row r="18" spans="1:18" x14ac:dyDescent="0.25">
      <c r="A18" s="6">
        <v>2024</v>
      </c>
      <c r="B18" s="19">
        <v>45597</v>
      </c>
      <c r="C18" s="20">
        <v>8.0220000000000002</v>
      </c>
      <c r="D18" s="21">
        <v>8.2490919999999992</v>
      </c>
      <c r="E18" s="21">
        <v>0.102821</v>
      </c>
      <c r="F18" s="21">
        <v>1.05131</v>
      </c>
      <c r="G18" s="23">
        <f t="shared" si="0"/>
        <v>9.4032230000000006</v>
      </c>
      <c r="H18" s="20">
        <v>10.484999999999999</v>
      </c>
      <c r="I18" s="21">
        <v>10.847384914999999</v>
      </c>
      <c r="J18" s="23">
        <f t="shared" si="1"/>
        <v>20.250607915</v>
      </c>
      <c r="K18" s="20">
        <v>8.9099999999999999E-2</v>
      </c>
      <c r="L18" s="20">
        <v>1.1109</v>
      </c>
      <c r="M18" s="20">
        <f t="shared" si="2"/>
        <v>9.2219999999999995</v>
      </c>
      <c r="N18" s="20">
        <f t="shared" si="4"/>
        <v>0.65689999999999993</v>
      </c>
      <c r="O18" s="6">
        <f t="shared" si="3"/>
        <v>30</v>
      </c>
      <c r="P18" s="9"/>
    </row>
    <row r="19" spans="1:18" ht="15.75" customHeight="1" x14ac:dyDescent="0.25">
      <c r="A19" s="6">
        <v>2024</v>
      </c>
      <c r="B19" s="19">
        <v>45627</v>
      </c>
      <c r="C19" s="20">
        <v>8.8529999999999998</v>
      </c>
      <c r="D19" s="21">
        <v>8.8100989999999992</v>
      </c>
      <c r="E19" s="21">
        <v>0.108392</v>
      </c>
      <c r="F19" s="21">
        <v>1.0667089999999999</v>
      </c>
      <c r="G19" s="23">
        <f t="shared" si="0"/>
        <v>9.985199999999999</v>
      </c>
      <c r="H19" s="20">
        <v>10.987</v>
      </c>
      <c r="I19" s="21">
        <v>11.218130699</v>
      </c>
      <c r="J19" s="23">
        <f t="shared" si="1"/>
        <v>21.203330698999999</v>
      </c>
      <c r="K19" s="20">
        <v>9.1999999999999998E-2</v>
      </c>
      <c r="L19" s="20">
        <v>1.1846000000000001</v>
      </c>
      <c r="M19" s="20">
        <f t="shared" si="2"/>
        <v>10.1296</v>
      </c>
      <c r="N19" s="20">
        <f>SUM(C19+H19+K19+L19)/O19</f>
        <v>0.68118064516129029</v>
      </c>
      <c r="O19" s="6">
        <f t="shared" si="3"/>
        <v>31</v>
      </c>
      <c r="Q19" s="14"/>
    </row>
    <row r="20" spans="1:18" ht="15.75" customHeight="1" x14ac:dyDescent="0.25">
      <c r="A20" s="6">
        <v>2025</v>
      </c>
      <c r="B20" s="19">
        <v>45658</v>
      </c>
      <c r="C20" s="20">
        <v>8.5261014966140856</v>
      </c>
      <c r="D20" s="21">
        <v>8.6828140000000005</v>
      </c>
      <c r="E20" s="21">
        <v>5.9017E-2</v>
      </c>
      <c r="F20" s="21">
        <v>1.007169</v>
      </c>
      <c r="G20" s="23">
        <f>SUM(D20:F20)</f>
        <v>9.7490000000000006</v>
      </c>
      <c r="H20" s="20">
        <v>11.010654714992553</v>
      </c>
      <c r="I20" s="21">
        <v>10.767516711000001</v>
      </c>
      <c r="J20" s="22">
        <f t="shared" ref="J20:J31" si="5">SUM(G20+I20)</f>
        <v>20.516516711000001</v>
      </c>
      <c r="K20" s="20">
        <v>9.6644084278523223E-2</v>
      </c>
      <c r="L20" s="20">
        <v>1.1398916552837319</v>
      </c>
      <c r="M20" s="20">
        <f>L20+K20+C20</f>
        <v>9.7626372361763405</v>
      </c>
      <c r="N20" s="20">
        <f>SUM(C20+H20+K20+L20)/O20</f>
        <v>0.6701061919731901</v>
      </c>
      <c r="O20" s="6">
        <f t="shared" ref="O20:O31" si="6">B21-B20</f>
        <v>31</v>
      </c>
      <c r="Q20" s="14"/>
    </row>
    <row r="21" spans="1:18" x14ac:dyDescent="0.25">
      <c r="A21" s="6">
        <v>2025</v>
      </c>
      <c r="B21" s="19">
        <v>45689</v>
      </c>
      <c r="C21" s="20">
        <v>7.5714777209310338</v>
      </c>
      <c r="D21" s="21">
        <v>7.6031459999999997</v>
      </c>
      <c r="E21" s="21">
        <v>0.110761</v>
      </c>
      <c r="F21" s="21">
        <v>0.87876399999999999</v>
      </c>
      <c r="G21" s="22">
        <f t="shared" ref="G21:G31" si="7">SUM(D21:F21)</f>
        <v>8.5926709999999993</v>
      </c>
      <c r="H21" s="20">
        <v>9.5765228274427336</v>
      </c>
      <c r="I21" s="21">
        <v>9.9804002740000008</v>
      </c>
      <c r="J21" s="22">
        <f t="shared" si="5"/>
        <v>18.573071274</v>
      </c>
      <c r="K21" s="20">
        <v>8.640939792530844E-2</v>
      </c>
      <c r="L21" s="20">
        <v>0.98935601386006444</v>
      </c>
      <c r="M21" s="20">
        <f t="shared" ref="M21:M31" si="8">L21+K21+C21</f>
        <v>8.6472431327164063</v>
      </c>
      <c r="N21" s="20">
        <f t="shared" ref="N21:N30" si="9">SUM(C21+H21+K21+L21)/O21</f>
        <v>0.65084878429139781</v>
      </c>
      <c r="O21" s="6">
        <f>B22-B21</f>
        <v>28</v>
      </c>
      <c r="Q21" s="14"/>
    </row>
    <row r="22" spans="1:18" x14ac:dyDescent="0.25">
      <c r="A22" s="6">
        <v>2025</v>
      </c>
      <c r="B22" s="19">
        <v>45717</v>
      </c>
      <c r="C22" s="20">
        <v>8.3125359022140977</v>
      </c>
      <c r="D22" s="21">
        <v>8.6606579999999997</v>
      </c>
      <c r="E22" s="21">
        <v>9.8872000000000002E-2</v>
      </c>
      <c r="F22" s="21">
        <v>0.97445800000000005</v>
      </c>
      <c r="G22" s="23">
        <f t="shared" si="7"/>
        <v>9.7339880000000001</v>
      </c>
      <c r="H22" s="20">
        <v>10.842847985526634</v>
      </c>
      <c r="I22" s="21">
        <v>10.916022380999999</v>
      </c>
      <c r="J22" s="23">
        <f t="shared" si="5"/>
        <v>20.650010381000001</v>
      </c>
      <c r="K22" s="20">
        <v>9.3593835368665168E-2</v>
      </c>
      <c r="L22" s="20">
        <v>1.1610032103804222</v>
      </c>
      <c r="M22" s="20">
        <f t="shared" si="8"/>
        <v>9.5671329479631844</v>
      </c>
      <c r="N22" s="20">
        <f t="shared" si="9"/>
        <v>0.65838648172547809</v>
      </c>
      <c r="O22" s="6">
        <f t="shared" si="6"/>
        <v>31</v>
      </c>
      <c r="Q22" s="14"/>
      <c r="R22" s="1"/>
    </row>
    <row r="23" spans="1:18" x14ac:dyDescent="0.25">
      <c r="A23" s="6">
        <v>2025</v>
      </c>
      <c r="B23" s="19">
        <v>45748</v>
      </c>
      <c r="C23" s="20">
        <v>8.42564417140904</v>
      </c>
      <c r="D23" s="21">
        <v>8.6985650000000003</v>
      </c>
      <c r="E23" s="21">
        <v>7.8012999999999999E-2</v>
      </c>
      <c r="F23" s="21">
        <v>0.89529099999999995</v>
      </c>
      <c r="G23" s="23">
        <f t="shared" si="7"/>
        <v>9.6718690000000009</v>
      </c>
      <c r="H23" s="20">
        <v>10.066910145492459</v>
      </c>
      <c r="I23" s="21">
        <v>10.258274256</v>
      </c>
      <c r="J23" s="23">
        <f t="shared" si="5"/>
        <v>19.930143256000001</v>
      </c>
      <c r="K23" s="20">
        <v>6.2899699114495888E-2</v>
      </c>
      <c r="L23" s="20">
        <v>1.0808688783305604</v>
      </c>
      <c r="M23" s="20">
        <f t="shared" si="8"/>
        <v>9.5694127488540968</v>
      </c>
      <c r="N23" s="20">
        <f t="shared" si="9"/>
        <v>0.65454409647821843</v>
      </c>
      <c r="O23" s="6">
        <f t="shared" si="6"/>
        <v>30</v>
      </c>
      <c r="Q23" s="14"/>
      <c r="R23" s="13"/>
    </row>
    <row r="24" spans="1:18" x14ac:dyDescent="0.25">
      <c r="A24" s="6">
        <v>2025</v>
      </c>
      <c r="B24" s="19">
        <v>45778</v>
      </c>
      <c r="C24" s="20">
        <v>8.8093540236295489</v>
      </c>
      <c r="D24" s="21">
        <v>8.8230000000000004</v>
      </c>
      <c r="E24" s="21">
        <v>2.5999999999999999E-2</v>
      </c>
      <c r="F24" s="21">
        <v>0.85299999999999998</v>
      </c>
      <c r="G24" s="22">
        <f t="shared" si="7"/>
        <v>9.702</v>
      </c>
      <c r="H24" s="20">
        <v>9.1795273194211582</v>
      </c>
      <c r="I24" s="21">
        <v>9.266</v>
      </c>
      <c r="J24" s="22">
        <f t="shared" si="5"/>
        <v>18.968</v>
      </c>
      <c r="K24" s="20">
        <v>2.8842919520684518E-2</v>
      </c>
      <c r="L24" s="20">
        <v>1.0364390968429993</v>
      </c>
      <c r="M24" s="20">
        <f t="shared" si="8"/>
        <v>9.8746360399932325</v>
      </c>
      <c r="N24" s="20">
        <f t="shared" si="9"/>
        <v>0.61465043094885141</v>
      </c>
      <c r="O24" s="6">
        <f t="shared" si="6"/>
        <v>31</v>
      </c>
      <c r="Q24" s="14"/>
      <c r="R24" s="13"/>
    </row>
    <row r="25" spans="1:18" x14ac:dyDescent="0.25">
      <c r="A25" s="6">
        <v>2025</v>
      </c>
      <c r="B25" s="19">
        <v>45809</v>
      </c>
      <c r="C25" s="20">
        <v>7.7434901333584927</v>
      </c>
      <c r="D25" s="28">
        <v>7.9870000000000001</v>
      </c>
      <c r="E25" s="28">
        <v>2.1999999999999999E-2</v>
      </c>
      <c r="F25" s="28">
        <v>0.83099999999999996</v>
      </c>
      <c r="G25" s="22">
        <f t="shared" si="7"/>
        <v>8.84</v>
      </c>
      <c r="H25" s="20">
        <v>8.5079286056783818</v>
      </c>
      <c r="I25" s="28">
        <v>8.7680000000000007</v>
      </c>
      <c r="J25" s="23">
        <f t="shared" si="5"/>
        <v>17.608000000000001</v>
      </c>
      <c r="K25" s="20">
        <v>2.6302688322175527E-2</v>
      </c>
      <c r="L25" s="20">
        <v>0.95557689370752485</v>
      </c>
      <c r="M25" s="20">
        <f t="shared" si="8"/>
        <v>8.7253697153881937</v>
      </c>
      <c r="N25" s="20">
        <f t="shared" si="9"/>
        <v>0.5744432773688859</v>
      </c>
      <c r="O25" s="6">
        <f t="shared" si="6"/>
        <v>30</v>
      </c>
      <c r="Q25" s="14"/>
      <c r="R25" s="13"/>
    </row>
    <row r="26" spans="1:18" x14ac:dyDescent="0.25">
      <c r="A26" s="6">
        <v>2025</v>
      </c>
      <c r="B26" s="19">
        <v>45839</v>
      </c>
      <c r="C26" s="20">
        <v>8.916337601640123</v>
      </c>
      <c r="D26" s="28"/>
      <c r="E26" s="28"/>
      <c r="F26" s="28"/>
      <c r="G26" s="23">
        <f t="shared" si="7"/>
        <v>0</v>
      </c>
      <c r="H26" s="20">
        <v>9.9575726329662331</v>
      </c>
      <c r="I26" s="28"/>
      <c r="J26" s="23">
        <f t="shared" si="5"/>
        <v>0</v>
      </c>
      <c r="K26" s="20">
        <v>5.0122670829296112E-2</v>
      </c>
      <c r="L26" s="20">
        <v>1.1195971466392716</v>
      </c>
      <c r="M26" s="20">
        <f t="shared" si="8"/>
        <v>10.086057419108691</v>
      </c>
      <c r="N26" s="20">
        <f t="shared" si="9"/>
        <v>0.64656871135725558</v>
      </c>
      <c r="O26" s="6">
        <f t="shared" si="6"/>
        <v>31</v>
      </c>
      <c r="Q26" s="14"/>
      <c r="R26" s="13"/>
    </row>
    <row r="27" spans="1:18" x14ac:dyDescent="0.25">
      <c r="A27" s="6">
        <v>2025</v>
      </c>
      <c r="B27" s="19">
        <v>45870</v>
      </c>
      <c r="C27" s="20">
        <v>8.8588055467349101</v>
      </c>
      <c r="D27" s="28"/>
      <c r="E27" s="28"/>
      <c r="F27" s="28"/>
      <c r="G27" s="23">
        <f t="shared" si="7"/>
        <v>0</v>
      </c>
      <c r="H27" s="20">
        <v>10.176712000648504</v>
      </c>
      <c r="I27" s="28"/>
      <c r="J27" s="23">
        <f t="shared" si="5"/>
        <v>0</v>
      </c>
      <c r="K27" s="20">
        <v>7.5951910112053156E-2</v>
      </c>
      <c r="L27" s="20">
        <v>1.1283199841141551</v>
      </c>
      <c r="M27" s="20">
        <f t="shared" si="8"/>
        <v>10.063077440961118</v>
      </c>
      <c r="N27" s="20">
        <f t="shared" si="9"/>
        <v>0.65289643360031047</v>
      </c>
      <c r="O27" s="6">
        <f t="shared" si="6"/>
        <v>31</v>
      </c>
      <c r="Q27" s="14"/>
      <c r="R27" s="13"/>
    </row>
    <row r="28" spans="1:18" x14ac:dyDescent="0.25">
      <c r="A28" s="6">
        <v>2025</v>
      </c>
      <c r="B28" s="19">
        <v>45901</v>
      </c>
      <c r="C28" s="20">
        <v>8.2274412205033283</v>
      </c>
      <c r="D28" s="28"/>
      <c r="E28" s="28"/>
      <c r="F28" s="28"/>
      <c r="G28" s="23">
        <f>SUM(D28:F28)</f>
        <v>0</v>
      </c>
      <c r="H28" s="20">
        <v>8.6270816771587793</v>
      </c>
      <c r="I28" s="28"/>
      <c r="J28" s="23">
        <f t="shared" si="5"/>
        <v>0</v>
      </c>
      <c r="K28" s="20">
        <v>8.0697310859250138E-2</v>
      </c>
      <c r="L28" s="20">
        <v>1.0046281474177199</v>
      </c>
      <c r="M28" s="20">
        <f t="shared" si="8"/>
        <v>9.3127666787802976</v>
      </c>
      <c r="N28" s="20">
        <f t="shared" si="9"/>
        <v>0.59799494519796925</v>
      </c>
      <c r="O28" s="6">
        <f t="shared" si="6"/>
        <v>30</v>
      </c>
      <c r="Q28" s="14"/>
    </row>
    <row r="29" spans="1:18" x14ac:dyDescent="0.25">
      <c r="A29" s="6">
        <v>2025</v>
      </c>
      <c r="B29" s="19">
        <v>45931</v>
      </c>
      <c r="C29" s="20">
        <v>8.9306708616817403</v>
      </c>
      <c r="D29" s="28"/>
      <c r="E29" s="28"/>
      <c r="F29" s="28"/>
      <c r="G29" s="23">
        <f t="shared" si="7"/>
        <v>0</v>
      </c>
      <c r="H29" s="20">
        <v>10.665487160791237</v>
      </c>
      <c r="I29" s="28"/>
      <c r="J29" s="23">
        <f t="shared" si="5"/>
        <v>0</v>
      </c>
      <c r="K29" s="20">
        <v>9.3785089440643787E-2</v>
      </c>
      <c r="L29" s="20">
        <v>1.2954964436581078</v>
      </c>
      <c r="M29" s="20">
        <f t="shared" si="8"/>
        <v>10.319952394780492</v>
      </c>
      <c r="N29" s="20">
        <f t="shared" si="9"/>
        <v>0.67694966308295901</v>
      </c>
      <c r="O29" s="6">
        <f t="shared" si="6"/>
        <v>31</v>
      </c>
      <c r="Q29" s="14"/>
    </row>
    <row r="30" spans="1:18" x14ac:dyDescent="0.25">
      <c r="A30" s="6">
        <v>2025</v>
      </c>
      <c r="B30" s="19">
        <v>45962</v>
      </c>
      <c r="C30" s="20">
        <v>8.6035013680848671</v>
      </c>
      <c r="D30" s="28"/>
      <c r="E30" s="28"/>
      <c r="F30" s="28"/>
      <c r="G30" s="23">
        <f t="shared" si="7"/>
        <v>0</v>
      </c>
      <c r="H30" s="20">
        <v>10.624372615477675</v>
      </c>
      <c r="I30" s="28"/>
      <c r="J30" s="23">
        <f t="shared" si="5"/>
        <v>0</v>
      </c>
      <c r="K30" s="20">
        <v>9.4565617386251688E-2</v>
      </c>
      <c r="L30" s="20">
        <v>1.3207285665446384</v>
      </c>
      <c r="M30" s="20">
        <f t="shared" si="8"/>
        <v>10.018795552015757</v>
      </c>
      <c r="N30" s="20">
        <f t="shared" si="9"/>
        <v>0.6881056055831144</v>
      </c>
      <c r="O30" s="6">
        <f t="shared" si="6"/>
        <v>30</v>
      </c>
      <c r="Q30" s="14"/>
    </row>
    <row r="31" spans="1:18" x14ac:dyDescent="0.25">
      <c r="A31" s="6">
        <v>2025</v>
      </c>
      <c r="B31" s="19">
        <v>45992</v>
      </c>
      <c r="C31" s="20">
        <v>9.1946399531987328</v>
      </c>
      <c r="D31" s="28"/>
      <c r="E31" s="28"/>
      <c r="F31" s="28"/>
      <c r="G31" s="23">
        <f t="shared" si="7"/>
        <v>0</v>
      </c>
      <c r="H31" s="20">
        <v>11.077655537082775</v>
      </c>
      <c r="I31" s="28"/>
      <c r="J31" s="23">
        <f t="shared" si="5"/>
        <v>0</v>
      </c>
      <c r="K31" s="20">
        <v>9.8314692502754042E-2</v>
      </c>
      <c r="L31" s="20">
        <v>1.4073673172639796</v>
      </c>
      <c r="M31" s="20">
        <f t="shared" si="8"/>
        <v>10.700321962965466</v>
      </c>
      <c r="N31" s="20">
        <f>SUM(C31+H31+K31+L31)/O31</f>
        <v>0.70251540322736261</v>
      </c>
      <c r="O31" s="6">
        <f t="shared" si="6"/>
        <v>31</v>
      </c>
    </row>
    <row r="32" spans="1:18" x14ac:dyDescent="0.25">
      <c r="B32" s="18">
        <v>46023</v>
      </c>
    </row>
    <row r="33" spans="1:10" x14ac:dyDescent="0.25">
      <c r="E33" s="15"/>
      <c r="H33" s="15"/>
      <c r="J33" s="2"/>
    </row>
    <row r="34" spans="1:10" x14ac:dyDescent="0.25">
      <c r="A34" s="10" t="s">
        <v>27</v>
      </c>
    </row>
    <row r="35" spans="1:10" x14ac:dyDescent="0.25">
      <c r="A35" s="10" t="s">
        <v>28</v>
      </c>
    </row>
    <row r="36" spans="1:10" x14ac:dyDescent="0.25">
      <c r="A36" s="10"/>
    </row>
    <row r="37" spans="1:10" x14ac:dyDescent="0.25">
      <c r="A37" s="3"/>
    </row>
    <row r="46" spans="1:10" x14ac:dyDescent="0.25">
      <c r="A46" s="3"/>
      <c r="B46" s="3"/>
      <c r="C46" s="3"/>
      <c r="D46" s="3"/>
    </row>
    <row r="47" spans="1:10" ht="15.75" x14ac:dyDescent="0.25">
      <c r="D47" s="11"/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73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5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49"/>
  <sheetViews>
    <sheetView topLeftCell="A6" zoomScale="85" zoomScaleNormal="85" workbookViewId="0">
      <selection activeCell="F39" sqref="F39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7"/>
      <c r="B2" s="7"/>
      <c r="C2" s="31" t="s">
        <v>0</v>
      </c>
      <c r="D2" s="31"/>
      <c r="E2" s="7" t="s">
        <v>1</v>
      </c>
      <c r="F2" s="7" t="s">
        <v>2</v>
      </c>
      <c r="G2" s="7" t="s">
        <v>3</v>
      </c>
      <c r="H2" s="7" t="s">
        <v>4</v>
      </c>
      <c r="I2" s="7" t="s">
        <v>4</v>
      </c>
      <c r="J2" s="7" t="s">
        <v>5</v>
      </c>
      <c r="K2" s="7" t="s">
        <v>1</v>
      </c>
      <c r="L2" s="7" t="s">
        <v>2</v>
      </c>
      <c r="M2" s="7" t="s">
        <v>3</v>
      </c>
      <c r="N2" s="7" t="s">
        <v>5</v>
      </c>
    </row>
    <row r="3" spans="1:16" ht="75" x14ac:dyDescent="0.25">
      <c r="A3" s="7"/>
      <c r="B3" s="7"/>
      <c r="C3" s="8" t="s">
        <v>6</v>
      </c>
      <c r="D3" s="8" t="s">
        <v>7</v>
      </c>
      <c r="E3" s="8" t="s">
        <v>7</v>
      </c>
      <c r="F3" s="8" t="s">
        <v>7</v>
      </c>
      <c r="G3" s="8" t="s">
        <v>7</v>
      </c>
      <c r="H3" s="8" t="s">
        <v>35</v>
      </c>
      <c r="I3" s="8" t="s">
        <v>8</v>
      </c>
      <c r="J3" s="8" t="s">
        <v>7</v>
      </c>
      <c r="K3" s="8" t="s">
        <v>9</v>
      </c>
      <c r="L3" s="8" t="s">
        <v>9</v>
      </c>
      <c r="M3" s="8" t="s">
        <v>9</v>
      </c>
      <c r="N3" s="8" t="s">
        <v>9</v>
      </c>
    </row>
    <row r="4" spans="1:16" x14ac:dyDescent="0.25">
      <c r="A4" s="7" t="s">
        <v>10</v>
      </c>
      <c r="B4" s="7" t="s">
        <v>11</v>
      </c>
      <c r="C4" s="7" t="s">
        <v>29</v>
      </c>
      <c r="D4" s="7" t="s">
        <v>29</v>
      </c>
      <c r="E4" s="7" t="s">
        <v>29</v>
      </c>
      <c r="F4" s="7" t="s">
        <v>29</v>
      </c>
      <c r="G4" s="7" t="s">
        <v>29</v>
      </c>
      <c r="H4" s="7" t="s">
        <v>30</v>
      </c>
      <c r="I4" s="7" t="s">
        <v>30</v>
      </c>
      <c r="J4" s="7" t="s">
        <v>31</v>
      </c>
      <c r="K4" s="7" t="s">
        <v>29</v>
      </c>
      <c r="L4" s="7" t="s">
        <v>29</v>
      </c>
      <c r="M4" s="7" t="s">
        <v>29</v>
      </c>
      <c r="N4" s="7" t="s">
        <v>15</v>
      </c>
    </row>
    <row r="5" spans="1:16" x14ac:dyDescent="0.25">
      <c r="A5" s="4"/>
      <c r="B5" s="4"/>
      <c r="C5" s="30" t="s">
        <v>16</v>
      </c>
      <c r="D5" s="30"/>
      <c r="E5" s="4" t="s">
        <v>17</v>
      </c>
      <c r="F5" s="4" t="s">
        <v>2</v>
      </c>
      <c r="G5" s="4" t="s">
        <v>18</v>
      </c>
      <c r="H5" s="4" t="s">
        <v>19</v>
      </c>
      <c r="I5" s="4" t="s">
        <v>19</v>
      </c>
      <c r="J5" s="4" t="s">
        <v>20</v>
      </c>
      <c r="K5" s="4" t="s">
        <v>17</v>
      </c>
      <c r="L5" s="4" t="s">
        <v>2</v>
      </c>
      <c r="M5" s="4" t="s">
        <v>21</v>
      </c>
      <c r="N5" s="4" t="s">
        <v>20</v>
      </c>
    </row>
    <row r="6" spans="1:16" ht="71.25" customHeight="1" x14ac:dyDescent="0.25">
      <c r="A6" s="4"/>
      <c r="B6" s="4"/>
      <c r="C6" s="5" t="s">
        <v>22</v>
      </c>
      <c r="D6" s="5" t="s">
        <v>40</v>
      </c>
      <c r="E6" s="5" t="s">
        <v>40</v>
      </c>
      <c r="F6" s="5" t="s">
        <v>40</v>
      </c>
      <c r="G6" s="5" t="s">
        <v>40</v>
      </c>
      <c r="H6" s="5" t="s">
        <v>37</v>
      </c>
      <c r="I6" s="5" t="s">
        <v>41</v>
      </c>
      <c r="J6" s="5" t="s">
        <v>40</v>
      </c>
      <c r="K6" s="5" t="s">
        <v>23</v>
      </c>
      <c r="L6" s="5" t="s">
        <v>23</v>
      </c>
      <c r="M6" s="5" t="s">
        <v>23</v>
      </c>
      <c r="N6" s="5" t="s">
        <v>23</v>
      </c>
    </row>
    <row r="7" spans="1:16" x14ac:dyDescent="0.25">
      <c r="A7" s="4" t="s">
        <v>24</v>
      </c>
      <c r="B7" s="4" t="s">
        <v>25</v>
      </c>
      <c r="C7" s="4" t="s">
        <v>32</v>
      </c>
      <c r="D7" s="4" t="s">
        <v>32</v>
      </c>
      <c r="E7" s="4" t="s">
        <v>32</v>
      </c>
      <c r="F7" s="4" t="s">
        <v>32</v>
      </c>
      <c r="G7" s="4" t="s">
        <v>32</v>
      </c>
      <c r="H7" s="4" t="s">
        <v>33</v>
      </c>
      <c r="I7" s="4" t="s">
        <v>33</v>
      </c>
      <c r="J7" s="4" t="s">
        <v>26</v>
      </c>
      <c r="K7" s="4" t="s">
        <v>32</v>
      </c>
      <c r="L7" s="4" t="s">
        <v>32</v>
      </c>
      <c r="M7" s="4" t="s">
        <v>32</v>
      </c>
      <c r="N7" s="4" t="s">
        <v>26</v>
      </c>
      <c r="O7" s="6" t="s">
        <v>34</v>
      </c>
    </row>
    <row r="8" spans="1:16" x14ac:dyDescent="0.25">
      <c r="A8" s="6">
        <f>'produksjonsdata-Sm3'!A8</f>
        <v>2024</v>
      </c>
      <c r="B8" s="19">
        <f>'produksjonsdata-Sm3'!B8</f>
        <v>45292</v>
      </c>
      <c r="C8" s="24">
        <f>'produksjonsdata-Sm3'!C8*6.29/'produksjonsdata-per dag'!$O8</f>
        <v>1.7942732258064515</v>
      </c>
      <c r="D8" s="24">
        <f>'produksjonsdata-Sm3'!D8*6.29/'produksjonsdata-per dag'!$O8</f>
        <v>1.8260744512903229</v>
      </c>
      <c r="E8" s="24">
        <f>'produksjonsdata-Sm3'!E8*6.29/'produksjonsdata-per dag'!$O8</f>
        <v>2.321983935483871E-2</v>
      </c>
      <c r="F8" s="24">
        <f>'produksjonsdata-Sm3'!F8*6.29/'produksjonsdata-per dag'!$O8</f>
        <v>0.22448928838709678</v>
      </c>
      <c r="G8" s="24">
        <f>'produksjonsdata-Sm3'!G8*6.29/'produksjonsdata-per dag'!$O8</f>
        <v>2.0737835790322583</v>
      </c>
      <c r="H8" s="24">
        <f>'produksjonsdata-Sm3'!H8*1000/'produksjonsdata-per dag'!$O8</f>
        <v>378.38709677419354</v>
      </c>
      <c r="I8" s="24">
        <f>'produksjonsdata-Sm3'!I8*1000/'produksjonsdata-per dag'!$O8</f>
        <v>379.33584009677418</v>
      </c>
      <c r="J8" s="24">
        <f>'produksjonsdata-Sm3'!J8/O8</f>
        <v>0.70903116267741939</v>
      </c>
      <c r="K8" s="24">
        <f>'produksjonsdata-Sm3'!K8*6.29/'produksjonsdata-per dag'!$O8</f>
        <v>2.0675838709677419E-2</v>
      </c>
      <c r="L8" s="24">
        <f>'produksjonsdata-Sm3'!L8*6.29/'produksjonsdata-per dag'!$O8</f>
        <v>0.24009538709677419</v>
      </c>
      <c r="M8" s="24">
        <f>L8+K8+C8</f>
        <v>2.0550444516129032</v>
      </c>
      <c r="N8" s="20">
        <f>'produksjonsdata-Sm3'!N8</f>
        <v>0.70510322580645157</v>
      </c>
      <c r="O8" s="6">
        <f>B9-B8</f>
        <v>31</v>
      </c>
      <c r="P8">
        <f>H8/L8</f>
        <v>1575.9865333092748</v>
      </c>
    </row>
    <row r="9" spans="1:16" x14ac:dyDescent="0.25">
      <c r="A9" s="6">
        <f>'produksjonsdata-Sm3'!A9</f>
        <v>2024</v>
      </c>
      <c r="B9" s="19">
        <f>'produksjonsdata-Sm3'!B9</f>
        <v>45323</v>
      </c>
      <c r="C9" s="24">
        <f>'produksjonsdata-Sm3'!C9*6.29/'produksjonsdata-per dag'!$O9</f>
        <v>1.7779010344827584</v>
      </c>
      <c r="D9" s="24">
        <f>'produksjonsdata-Sm3'!D9*6.29/'produksjonsdata-per dag'!$O9</f>
        <v>1.7645946479310344</v>
      </c>
      <c r="E9" s="24">
        <f>'produksjonsdata-Sm3'!E9*6.29/'produksjonsdata-per dag'!$O9</f>
        <v>2.2372445517241379E-2</v>
      </c>
      <c r="F9" s="24">
        <f>'produksjonsdata-Sm3'!F9*6.29/'produksjonsdata-per dag'!$O9</f>
        <v>0.21560883689655172</v>
      </c>
      <c r="G9" s="24">
        <f>'produksjonsdata-Sm3'!G9*6.29/'produksjonsdata-per dag'!$O9</f>
        <v>2.0025759303448272</v>
      </c>
      <c r="H9" s="24">
        <f>'produksjonsdata-Sm3'!H9*1000/'produksjonsdata-per dag'!$O9</f>
        <v>367.31034482758622</v>
      </c>
      <c r="I9" s="24">
        <f>'produksjonsdata-Sm3'!I9*1000/'produksjonsdata-per dag'!$O9</f>
        <v>360.35342934482759</v>
      </c>
      <c r="J9" s="24">
        <f>'produksjonsdata-Sm3'!J9/O9</f>
        <v>0.67872798106896548</v>
      </c>
      <c r="K9" s="24">
        <f>'produksjonsdata-Sm3'!K9*6.29/'produksjonsdata-per dag'!$O9</f>
        <v>2.0366586206896551E-2</v>
      </c>
      <c r="L9" s="24">
        <f>'produksjonsdata-Sm3'!L9*6.29/'produksjonsdata-per dag'!$O9</f>
        <v>0.22576762068965517</v>
      </c>
      <c r="M9" s="24">
        <f t="shared" ref="M9:M19" si="0">L9+K9+C9</f>
        <v>2.0240352413793099</v>
      </c>
      <c r="N9" s="20">
        <f>'produksjonsdata-Sm3'!N9</f>
        <v>0.68909655172413786</v>
      </c>
      <c r="O9" s="6">
        <f t="shared" ref="O9:O31" si="1">B10-B9</f>
        <v>29</v>
      </c>
      <c r="P9">
        <f t="shared" ref="P9:P31" si="2">H9/L9</f>
        <v>1626.9398760794782</v>
      </c>
    </row>
    <row r="10" spans="1:16" x14ac:dyDescent="0.25">
      <c r="A10" s="6">
        <f>'produksjonsdata-Sm3'!A10</f>
        <v>2024</v>
      </c>
      <c r="B10" s="19">
        <f>'produksjonsdata-Sm3'!B10</f>
        <v>45352</v>
      </c>
      <c r="C10" s="24">
        <f>'produksjonsdata-Sm3'!C10*6.29/'produksjonsdata-per dag'!$O10</f>
        <v>1.7626203225806449</v>
      </c>
      <c r="D10" s="24">
        <f>'produksjonsdata-Sm3'!D10*6.29/'produksjonsdata-per dag'!$O10</f>
        <v>1.844367597419355</v>
      </c>
      <c r="E10" s="24">
        <f>'produksjonsdata-Sm3'!E10*6.29/'produksjonsdata-per dag'!$O10</f>
        <v>2.3178447096774194E-2</v>
      </c>
      <c r="F10" s="24">
        <f>'produksjonsdata-Sm3'!F10*6.29/'produksjonsdata-per dag'!$O10</f>
        <v>0.22434319806451614</v>
      </c>
      <c r="G10" s="24">
        <f>'produksjonsdata-Sm3'!G10*6.29/'produksjonsdata-per dag'!$O10</f>
        <v>2.091889242580645</v>
      </c>
      <c r="H10" s="24">
        <f>'produksjonsdata-Sm3'!H10*1000/'produksjonsdata-per dag'!$O10</f>
        <v>360.87096774193549</v>
      </c>
      <c r="I10" s="24">
        <f>'produksjonsdata-Sm3'!I10*1000/'produksjonsdata-per dag'!$O10</f>
        <v>366.1427036451613</v>
      </c>
      <c r="J10" s="24">
        <f>'produksjonsdata-Sm3'!J10/O10</f>
        <v>0.69871651009677416</v>
      </c>
      <c r="K10" s="24">
        <f>'produksjonsdata-Sm3'!K10*6.29/'produksjonsdata-per dag'!$O10</f>
        <v>2.0026548387096773E-2</v>
      </c>
      <c r="L10" s="24">
        <f>'produksjonsdata-Sm3'!L10*6.29/'produksjonsdata-per dag'!$O10</f>
        <v>0.22493851612903229</v>
      </c>
      <c r="M10" s="24">
        <f t="shared" si="0"/>
        <v>2.0075853870967739</v>
      </c>
      <c r="N10" s="20">
        <f>'produksjonsdata-Sm3'!N10</f>
        <v>0.68004193548387093</v>
      </c>
      <c r="O10" s="6">
        <f t="shared" si="1"/>
        <v>31</v>
      </c>
      <c r="P10">
        <f t="shared" si="2"/>
        <v>1604.3093639638298</v>
      </c>
    </row>
    <row r="11" spans="1:16" x14ac:dyDescent="0.25">
      <c r="A11" s="6">
        <f>'produksjonsdata-Sm3'!A11</f>
        <v>2024</v>
      </c>
      <c r="B11" s="19">
        <f>'produksjonsdata-Sm3'!B11</f>
        <v>45383</v>
      </c>
      <c r="C11" s="24">
        <f>'produksjonsdata-Sm3'!C11*6.29/'produksjonsdata-per dag'!$O11</f>
        <v>1.7624580000000001</v>
      </c>
      <c r="D11" s="24">
        <f>'produksjonsdata-Sm3'!D11*6.29/'produksjonsdata-per dag'!$O11</f>
        <v>1.8392702219999999</v>
      </c>
      <c r="E11" s="24">
        <f>'produksjonsdata-Sm3'!E11*6.29/'produksjonsdata-per dag'!$O11</f>
        <v>1.9734665333333335E-2</v>
      </c>
      <c r="F11" s="24">
        <f>'produksjonsdata-Sm3'!F11*6.29/'produksjonsdata-per dag'!$O11</f>
        <v>0.23204732533333333</v>
      </c>
      <c r="G11" s="24">
        <f>'produksjonsdata-Sm3'!G11*6.29/'produksjonsdata-per dag'!$O11</f>
        <v>2.0910522126666664</v>
      </c>
      <c r="H11" s="24">
        <f>'produksjonsdata-Sm3'!H11*1000/'produksjonsdata-per dag'!$O11</f>
        <v>323.93333333333334</v>
      </c>
      <c r="I11" s="24">
        <f>'produksjonsdata-Sm3'!I11*1000/'produksjonsdata-per dag'!$O11</f>
        <v>346.81775810000005</v>
      </c>
      <c r="J11" s="24">
        <f>'produksjonsdata-Sm3'!J11/O11</f>
        <v>0.67925849143333339</v>
      </c>
      <c r="K11" s="24">
        <f>'produksjonsdata-Sm3'!K11*6.29/'produksjonsdata-per dag'!$O11</f>
        <v>1.9729633333333333E-2</v>
      </c>
      <c r="L11" s="24">
        <f>'produksjonsdata-Sm3'!L11*6.29/'produksjonsdata-per dag'!$O11</f>
        <v>0.21717273333333334</v>
      </c>
      <c r="M11" s="24">
        <f t="shared" si="0"/>
        <v>1.9993603666666668</v>
      </c>
      <c r="N11" s="20">
        <f>'produksjonsdata-Sm3'!N11</f>
        <v>0.64179666666666668</v>
      </c>
      <c r="O11" s="6">
        <f t="shared" si="1"/>
        <v>30</v>
      </c>
      <c r="P11">
        <f t="shared" si="2"/>
        <v>1491.5930207321912</v>
      </c>
    </row>
    <row r="12" spans="1:16" x14ac:dyDescent="0.25">
      <c r="A12" s="6">
        <f>'produksjonsdata-Sm3'!A12</f>
        <v>2024</v>
      </c>
      <c r="B12" s="19">
        <f>'produksjonsdata-Sm3'!B12</f>
        <v>45413</v>
      </c>
      <c r="C12" s="24">
        <f>'produksjonsdata-Sm3'!C12*6.29/'produksjonsdata-per dag'!$O12</f>
        <v>1.6412841935483873</v>
      </c>
      <c r="D12" s="24">
        <f>'produksjonsdata-Sm3'!D12*6.29/'produksjonsdata-per dag'!$O12</f>
        <v>1.7077191735483874</v>
      </c>
      <c r="E12" s="24">
        <f>'produksjonsdata-Sm3'!E12*6.29/'produksjonsdata-per dag'!$O12</f>
        <v>2.3184128387096777E-2</v>
      </c>
      <c r="F12" s="24">
        <f>'produksjonsdata-Sm3'!F12*6.29/'produksjonsdata-per dag'!$O12</f>
        <v>0.22272058096774194</v>
      </c>
      <c r="G12" s="24">
        <f>'produksjonsdata-Sm3'!G12*6.29/'produksjonsdata-per dag'!$O12</f>
        <v>1.9536238829032258</v>
      </c>
      <c r="H12" s="24">
        <f>'produksjonsdata-Sm3'!H12*1000/'produksjonsdata-per dag'!$O12</f>
        <v>315.41935483870969</v>
      </c>
      <c r="I12" s="24">
        <f>'produksjonsdata-Sm3'!I12*1000/'produksjonsdata-per dag'!$O12</f>
        <v>322.24150425806454</v>
      </c>
      <c r="J12" s="24">
        <f>'produksjonsdata-Sm3'!J12/O12</f>
        <v>0.63283353651612895</v>
      </c>
      <c r="K12" s="24">
        <f>'produksjonsdata-Sm3'!K12*6.29/'produksjonsdata-per dag'!$O12</f>
        <v>1.9620741935483871E-2</v>
      </c>
      <c r="L12" s="24">
        <f>'produksjonsdata-Sm3'!L12*6.29/'produksjonsdata-per dag'!$O12</f>
        <v>0.21020774193548389</v>
      </c>
      <c r="M12" s="24">
        <f t="shared" si="0"/>
        <v>1.8711126774193549</v>
      </c>
      <c r="N12" s="20">
        <f>'produksjonsdata-Sm3'!N12</f>
        <v>0.61289354838709675</v>
      </c>
      <c r="O12" s="6">
        <f t="shared" si="1"/>
        <v>31</v>
      </c>
      <c r="P12">
        <f t="shared" si="2"/>
        <v>1500.5125497971285</v>
      </c>
    </row>
    <row r="13" spans="1:16" x14ac:dyDescent="0.25">
      <c r="A13" s="6">
        <f>'produksjonsdata-Sm3'!A13</f>
        <v>2024</v>
      </c>
      <c r="B13" s="19">
        <f>'produksjonsdata-Sm3'!B13</f>
        <v>45444</v>
      </c>
      <c r="C13" s="24">
        <f>'produksjonsdata-Sm3'!C13*6.29/'produksjonsdata-per dag'!$O13</f>
        <v>1.7276533333333333</v>
      </c>
      <c r="D13" s="24">
        <f>'produksjonsdata-Sm3'!D13*6.29/'produksjonsdata-per dag'!$O13</f>
        <v>1.7271555846666666</v>
      </c>
      <c r="E13" s="24">
        <f>'produksjonsdata-Sm3'!E13*6.29/'produksjonsdata-per dag'!$O13</f>
        <v>1.977576E-2</v>
      </c>
      <c r="F13" s="24">
        <f>'produksjonsdata-Sm3'!F13*6.29/'produksjonsdata-per dag'!$O13</f>
        <v>0.22336628666666666</v>
      </c>
      <c r="G13" s="24">
        <f>'produksjonsdata-Sm3'!G13*6.29/'produksjonsdata-per dag'!$O13</f>
        <v>1.9702976313333336</v>
      </c>
      <c r="H13" s="24">
        <f>'produksjonsdata-Sm3'!H13*1000/'produksjonsdata-per dag'!$O13</f>
        <v>319.3</v>
      </c>
      <c r="I13" s="24">
        <f>'produksjonsdata-Sm3'!I13*1000/'produksjonsdata-per dag'!$O13</f>
        <v>345.8586904</v>
      </c>
      <c r="J13" s="24">
        <f>'produksjonsdata-Sm3'!J13/O13</f>
        <v>0.65910155706666673</v>
      </c>
      <c r="K13" s="24">
        <f>'produksjonsdata-Sm3'!K13*6.29/'produksjonsdata-per dag'!$O13</f>
        <v>1.8702266666666668E-2</v>
      </c>
      <c r="L13" s="24">
        <f>'produksjonsdata-Sm3'!L13*6.29/'produksjonsdata-per dag'!$O13</f>
        <v>0.22017096666666666</v>
      </c>
      <c r="M13" s="24">
        <f t="shared" si="0"/>
        <v>1.9665265666666665</v>
      </c>
      <c r="N13" s="20">
        <f>'produksjonsdata-Sm3'!N13</f>
        <v>0.63194333333333352</v>
      </c>
      <c r="O13" s="6">
        <f t="shared" si="1"/>
        <v>30</v>
      </c>
      <c r="P13">
        <f t="shared" si="2"/>
        <v>1450.2366267184184</v>
      </c>
    </row>
    <row r="14" spans="1:16" x14ac:dyDescent="0.25">
      <c r="A14" s="6">
        <f>'produksjonsdata-Sm3'!A14</f>
        <v>2024</v>
      </c>
      <c r="B14" s="19">
        <f>'produksjonsdata-Sm3'!B14</f>
        <v>45474</v>
      </c>
      <c r="C14" s="24">
        <f>'produksjonsdata-Sm3'!C14*6.29/'produksjonsdata-per dag'!$O14</f>
        <v>1.7236629032258064</v>
      </c>
      <c r="D14" s="24">
        <f>'produksjonsdata-Sm3'!D14*6.29/'produksjonsdata-per dag'!$O14</f>
        <v>1.8264615906451613</v>
      </c>
      <c r="E14" s="24">
        <f>'produksjonsdata-Sm3'!E14*6.29/'produksjonsdata-per dag'!$O14</f>
        <v>2.2946731612903223E-2</v>
      </c>
      <c r="F14" s="24">
        <f>'produksjonsdata-Sm3'!F14*6.29/'produksjonsdata-per dag'!$O14</f>
        <v>0.23380802483870966</v>
      </c>
      <c r="G14" s="24">
        <f>'produksjonsdata-Sm3'!G14*6.29/'produksjonsdata-per dag'!$O14</f>
        <v>2.0832163470967746</v>
      </c>
      <c r="H14" s="24">
        <f>'produksjonsdata-Sm3'!H14*1000/'produksjonsdata-per dag'!$O14</f>
        <v>320.77419354838707</v>
      </c>
      <c r="I14" s="24">
        <f>'produksjonsdata-Sm3'!I14*1000/'produksjonsdata-per dag'!$O14</f>
        <v>360.68188609677418</v>
      </c>
      <c r="J14" s="24">
        <f>'produksjonsdata-Sm3'!J14/O14</f>
        <v>0.69187685383870978</v>
      </c>
      <c r="K14" s="24">
        <f>'produksjonsdata-Sm3'!K14*6.29/'produksjonsdata-per dag'!$O14</f>
        <v>1.8504774193548387E-2</v>
      </c>
      <c r="L14" s="24">
        <f>'produksjonsdata-Sm3'!L14*6.29/'produksjonsdata-per dag'!$O14</f>
        <v>0.21461074193548391</v>
      </c>
      <c r="M14" s="24">
        <f t="shared" si="0"/>
        <v>1.9567784193548388</v>
      </c>
      <c r="N14" s="20">
        <f>'produksjonsdata-Sm3'!N14</f>
        <v>0.6318677419354839</v>
      </c>
      <c r="O14" s="6">
        <f t="shared" si="1"/>
        <v>31</v>
      </c>
      <c r="P14">
        <f t="shared" si="2"/>
        <v>1494.6791137081941</v>
      </c>
    </row>
    <row r="15" spans="1:16" x14ac:dyDescent="0.25">
      <c r="A15" s="6">
        <f>'produksjonsdata-Sm3'!A15</f>
        <v>2024</v>
      </c>
      <c r="B15" s="19">
        <f>'produksjonsdata-Sm3'!B15</f>
        <v>45505</v>
      </c>
      <c r="C15" s="24">
        <f>'produksjonsdata-Sm3'!C15*6.29/'produksjonsdata-per dag'!$O15</f>
        <v>1.6420958064516129</v>
      </c>
      <c r="D15" s="24">
        <f>'produksjonsdata-Sm3'!D15*6.29/'produksjonsdata-per dag'!$O15</f>
        <v>1.7797339922580644</v>
      </c>
      <c r="E15" s="24">
        <f>'produksjonsdata-Sm3'!E15*6.29/'produksjonsdata-per dag'!$O15</f>
        <v>2.3135634516129031E-2</v>
      </c>
      <c r="F15" s="24">
        <f>'produksjonsdata-Sm3'!F15*6.29/'produksjonsdata-per dag'!$O15</f>
        <v>0.1974051570967742</v>
      </c>
      <c r="G15" s="24">
        <f>'produksjonsdata-Sm3'!G15*6.29/'produksjonsdata-per dag'!$O15</f>
        <v>2.0002747838709678</v>
      </c>
      <c r="H15" s="24">
        <f>'produksjonsdata-Sm3'!H15*1000/'produksjonsdata-per dag'!$O15</f>
        <v>314.61290322580646</v>
      </c>
      <c r="I15" s="24">
        <f>'produksjonsdata-Sm3'!I15*1000/'produksjonsdata-per dag'!$O15</f>
        <v>349.04412738709675</v>
      </c>
      <c r="J15" s="24">
        <f>'produksjonsdata-Sm3'!J15/O15</f>
        <v>0.66705283706451612</v>
      </c>
      <c r="K15" s="24">
        <f>'produksjonsdata-Sm3'!K15*6.29/'produksjonsdata-per dag'!$O15</f>
        <v>1.9133774193548385E-2</v>
      </c>
      <c r="L15" s="24">
        <f>'produksjonsdata-Sm3'!L15*6.29/'produksjonsdata-per dag'!$O15</f>
        <v>0.21629483870967742</v>
      </c>
      <c r="M15" s="24">
        <f t="shared" si="0"/>
        <v>1.8775244193548386</v>
      </c>
      <c r="N15" s="20">
        <f>'produksjonsdata-Sm3'!N15</f>
        <v>0.61310645161290322</v>
      </c>
      <c r="O15" s="6">
        <f t="shared" si="1"/>
        <v>31</v>
      </c>
      <c r="P15">
        <f t="shared" si="2"/>
        <v>1454.5557587164474</v>
      </c>
    </row>
    <row r="16" spans="1:16" x14ac:dyDescent="0.25">
      <c r="A16" s="6">
        <f>'produksjonsdata-Sm3'!A16</f>
        <v>2024</v>
      </c>
      <c r="B16" s="19">
        <f>'produksjonsdata-Sm3'!B16</f>
        <v>45536</v>
      </c>
      <c r="C16" s="24">
        <f>'produksjonsdata-Sm3'!C16*6.29/'produksjonsdata-per dag'!$O16</f>
        <v>1.5680970000000001</v>
      </c>
      <c r="D16" s="24">
        <f>'produksjonsdata-Sm3'!D16*6.29/'produksjonsdata-per dag'!$O16</f>
        <v>1.5998939983333333</v>
      </c>
      <c r="E16" s="24">
        <f>'produksjonsdata-Sm3'!E16*6.29/'produksjonsdata-per dag'!$O16</f>
        <v>2.1969292666666664E-2</v>
      </c>
      <c r="F16" s="24">
        <f>'produksjonsdata-Sm3'!F16*6.29/'produksjonsdata-per dag'!$O16</f>
        <v>0.11229117666666667</v>
      </c>
      <c r="G16" s="24">
        <f>'produksjonsdata-Sm3'!G16*6.29/'produksjonsdata-per dag'!$O16</f>
        <v>1.7341544676666669</v>
      </c>
      <c r="H16" s="24">
        <f>'produksjonsdata-Sm3'!H16*1000/'produksjonsdata-per dag'!$O16</f>
        <v>249.26666666666668</v>
      </c>
      <c r="I16" s="24">
        <f>'produksjonsdata-Sm3'!I16*1000/'produksjonsdata-per dag'!$O16</f>
        <v>240.81373606666665</v>
      </c>
      <c r="J16" s="24">
        <f>'produksjonsdata-Sm3'!J16/O16</f>
        <v>0.51651396940000005</v>
      </c>
      <c r="K16" s="24">
        <f>'produksjonsdata-Sm3'!K16*6.29/'produksjonsdata-per dag'!$O16</f>
        <v>1.8974833333333333E-2</v>
      </c>
      <c r="L16" s="24">
        <f>'produksjonsdata-Sm3'!L16*6.29/'produksjonsdata-per dag'!$O16</f>
        <v>0.14320233333333335</v>
      </c>
      <c r="M16" s="24">
        <f t="shared" si="0"/>
        <v>1.7302741666666668</v>
      </c>
      <c r="N16" s="20">
        <f>'produksjonsdata-Sm3'!N16</f>
        <v>0.52434999999999998</v>
      </c>
      <c r="O16" s="6">
        <f t="shared" si="1"/>
        <v>30</v>
      </c>
      <c r="P16">
        <f t="shared" si="2"/>
        <v>1740.660650315288</v>
      </c>
    </row>
    <row r="17" spans="1:19" x14ac:dyDescent="0.25">
      <c r="A17" s="6">
        <f>'produksjonsdata-Sm3'!A17</f>
        <v>2024</v>
      </c>
      <c r="B17" s="19">
        <f>'produksjonsdata-Sm3'!B17</f>
        <v>45566</v>
      </c>
      <c r="C17" s="24">
        <f>'produksjonsdata-Sm3'!C17*6.29/'produksjonsdata-per dag'!$O17</f>
        <v>1.6388493548387097</v>
      </c>
      <c r="D17" s="24">
        <f>'produksjonsdata-Sm3'!D17*6.29/'produksjonsdata-per dag'!$O17</f>
        <v>1.7816493987096775</v>
      </c>
      <c r="E17" s="24">
        <f>'produksjonsdata-Sm3'!E17*6.29/'produksjonsdata-per dag'!$O17</f>
        <v>2.2834931935483874E-2</v>
      </c>
      <c r="F17" s="24">
        <f>'produksjonsdata-Sm3'!F17*6.29/'produksjonsdata-per dag'!$O17</f>
        <v>0.19572775612903226</v>
      </c>
      <c r="G17" s="24">
        <f>'produksjonsdata-Sm3'!G17*6.29/'produksjonsdata-per dag'!$O17</f>
        <v>2.0002120867741939</v>
      </c>
      <c r="H17" s="24">
        <f>'produksjonsdata-Sm3'!H17*1000/'produksjonsdata-per dag'!$O17</f>
        <v>328.03225806451616</v>
      </c>
      <c r="I17" s="24">
        <f>'produksjonsdata-Sm3'!I17*1000/'produksjonsdata-per dag'!$O17</f>
        <v>342.66695667741936</v>
      </c>
      <c r="J17" s="24">
        <f>'produksjonsdata-Sm3'!J17/O17</f>
        <v>0.66066569861290325</v>
      </c>
      <c r="K17" s="24">
        <f>'produksjonsdata-Sm3'!K17*6.29/'produksjonsdata-per dag'!$O17</f>
        <v>1.8768548387096774E-2</v>
      </c>
      <c r="L17" s="24">
        <f>'produksjonsdata-Sm3'!L17*6.29/'produksjonsdata-per dag'!$O17</f>
        <v>0.21749196774193549</v>
      </c>
      <c r="M17" s="24">
        <f t="shared" si="0"/>
        <v>1.8751098709677421</v>
      </c>
      <c r="N17" s="20">
        <f>'produksjonsdata-Sm3'!N17</f>
        <v>0.62614193548387109</v>
      </c>
      <c r="O17" s="6">
        <f t="shared" si="1"/>
        <v>31</v>
      </c>
      <c r="P17">
        <f t="shared" si="2"/>
        <v>1508.249989506472</v>
      </c>
    </row>
    <row r="18" spans="1:19" x14ac:dyDescent="0.25">
      <c r="A18" s="6">
        <f>'produksjonsdata-Sm3'!A18</f>
        <v>2024</v>
      </c>
      <c r="B18" s="19">
        <f>'produksjonsdata-Sm3'!B18</f>
        <v>45597</v>
      </c>
      <c r="C18" s="24">
        <f>'produksjonsdata-Sm3'!C18*6.29/'produksjonsdata-per dag'!$O18</f>
        <v>1.6819460000000002</v>
      </c>
      <c r="D18" s="24">
        <f>'produksjonsdata-Sm3'!D18*6.29/'produksjonsdata-per dag'!$O18</f>
        <v>1.7295596226666665</v>
      </c>
      <c r="E18" s="24">
        <f>'produksjonsdata-Sm3'!E18*6.29/'produksjonsdata-per dag'!$O18</f>
        <v>2.1558136333333332E-2</v>
      </c>
      <c r="F18" s="24">
        <f>'produksjonsdata-Sm3'!F18*6.29/'produksjonsdata-per dag'!$O18</f>
        <v>0.22042466333333335</v>
      </c>
      <c r="G18" s="24">
        <f>'produksjonsdata-Sm3'!G18*6.29/'produksjonsdata-per dag'!$O18</f>
        <v>1.9715424223333333</v>
      </c>
      <c r="H18" s="24">
        <f>'produksjonsdata-Sm3'!H18*1000/'produksjonsdata-per dag'!$O18</f>
        <v>349.5</v>
      </c>
      <c r="I18" s="24">
        <f>'produksjonsdata-Sm3'!I18*1000/'produksjonsdata-per dag'!$O18</f>
        <v>361.57949716666661</v>
      </c>
      <c r="J18" s="24">
        <f>'produksjonsdata-Sm3'!J18/O18</f>
        <v>0.67502026383333336</v>
      </c>
      <c r="K18" s="24">
        <f>'produksjonsdata-Sm3'!K18*6.29/'produksjonsdata-per dag'!$O18</f>
        <v>1.8681300000000001E-2</v>
      </c>
      <c r="L18" s="24">
        <f>'produksjonsdata-Sm3'!L18*6.29/'produksjonsdata-per dag'!$O18</f>
        <v>0.23291870000000001</v>
      </c>
      <c r="M18" s="24">
        <f t="shared" si="0"/>
        <v>1.9335460000000002</v>
      </c>
      <c r="N18" s="20">
        <f>'produksjonsdata-Sm3'!N18</f>
        <v>0.65689999999999993</v>
      </c>
      <c r="O18" s="6">
        <f t="shared" si="1"/>
        <v>30</v>
      </c>
      <c r="P18">
        <f t="shared" si="2"/>
        <v>1500.5235732468025</v>
      </c>
      <c r="Q18" s="9"/>
    </row>
    <row r="19" spans="1:19" ht="15.75" customHeight="1" x14ac:dyDescent="0.25">
      <c r="A19" s="6">
        <f>'produksjonsdata-Sm3'!A19</f>
        <v>2024</v>
      </c>
      <c r="B19" s="19">
        <f>'produksjonsdata-Sm3'!B19</f>
        <v>45627</v>
      </c>
      <c r="C19" s="24">
        <f>'produksjonsdata-Sm3'!C19*6.29/'produksjonsdata-per dag'!$O19</f>
        <v>1.796302258064516</v>
      </c>
      <c r="D19" s="25">
        <f>'produksjonsdata-Sm3'!D19*6.29/'produksjonsdata-per dag'!$O19</f>
        <v>1.7875975067741934</v>
      </c>
      <c r="E19" s="25">
        <f>'produksjonsdata-Sm3'!E19*6.29/'produksjonsdata-per dag'!$O19</f>
        <v>2.1993086451612905E-2</v>
      </c>
      <c r="F19" s="25">
        <f>'produksjonsdata-Sm3'!F19*6.29/'produksjonsdata-per dag'!$O19</f>
        <v>0.21643869709677419</v>
      </c>
      <c r="G19" s="25">
        <f>'produksjonsdata-Sm3'!G19*6.29/'produksjonsdata-per dag'!$O19</f>
        <v>2.0260292903225805</v>
      </c>
      <c r="H19" s="25">
        <f>'produksjonsdata-Sm3'!H19*1000/'produksjonsdata-per dag'!$O19</f>
        <v>354.41935483870969</v>
      </c>
      <c r="I19" s="25">
        <f>'produksjonsdata-Sm3'!I19*1000/'produksjonsdata-per dag'!$O19</f>
        <v>361.87518383870963</v>
      </c>
      <c r="J19" s="24">
        <f>'produksjonsdata-Sm3'!J19/O19</f>
        <v>0.68397840964516121</v>
      </c>
      <c r="K19" s="24">
        <f>'produksjonsdata-Sm3'!K19*6.29/'produksjonsdata-per dag'!$O19</f>
        <v>1.8667096774193547E-2</v>
      </c>
      <c r="L19" s="24">
        <f>'produksjonsdata-Sm3'!L19*6.29/'produksjonsdata-per dag'!$O19</f>
        <v>0.24035916129032259</v>
      </c>
      <c r="M19" s="24">
        <f t="shared" si="0"/>
        <v>2.0553285161290322</v>
      </c>
      <c r="N19" s="20">
        <f>'produksjonsdata-Sm3'!N19</f>
        <v>0.68118064516129029</v>
      </c>
      <c r="O19" s="6">
        <f t="shared" si="1"/>
        <v>31</v>
      </c>
      <c r="P19">
        <f t="shared" si="2"/>
        <v>1474.5406538118896</v>
      </c>
    </row>
    <row r="20" spans="1:19" ht="15.75" customHeight="1" x14ac:dyDescent="0.25">
      <c r="A20" s="6">
        <f>'produksjonsdata-Sm3'!A20</f>
        <v>2025</v>
      </c>
      <c r="B20" s="19">
        <f>'produksjonsdata-Sm3'!B20</f>
        <v>45658</v>
      </c>
      <c r="C20" s="24">
        <f>'produksjonsdata-Sm3'!C20*6.29/'produksjonsdata-per dag'!$O20</f>
        <v>1.7299734972162129</v>
      </c>
      <c r="D20" s="25">
        <f>'produksjonsdata-Sm3'!D20*6.29/'produksjonsdata-per dag'!$O20</f>
        <v>1.7617709696774195</v>
      </c>
      <c r="E20" s="25">
        <f>'produksjonsdata-Sm3'!E20*6.29/'produksjonsdata-per dag'!$O20</f>
        <v>1.1974739677419355E-2</v>
      </c>
      <c r="F20" s="25">
        <f>'produksjonsdata-Sm3'!F20*6.29/'produksjonsdata-per dag'!$O20</f>
        <v>0.20435783903225804</v>
      </c>
      <c r="G20" s="25">
        <f>'produksjonsdata-Sm3'!G20*6.29/'produksjonsdata-per dag'!$O20</f>
        <v>1.9781035483870968</v>
      </c>
      <c r="H20" s="25">
        <f>'produksjonsdata-Sm3'!H20*1000/'produksjonsdata-per dag'!$O20</f>
        <v>355.18241016105014</v>
      </c>
      <c r="I20" s="25">
        <f>'produksjonsdata-Sm3'!I20*1000/'produksjonsdata-per dag'!$O20</f>
        <v>347.33924874193548</v>
      </c>
      <c r="J20" s="24">
        <f>'produksjonsdata-Sm3'!J20/O20</f>
        <v>0.66182311970967744</v>
      </c>
      <c r="K20" s="24">
        <f>'produksjonsdata-Sm3'!K20*6.29/'produksjonsdata-per dag'!$O20</f>
        <v>1.960939645522294E-2</v>
      </c>
      <c r="L20" s="24">
        <f>'produksjonsdata-Sm3'!L20*6.29/'produksjonsdata-per dag'!$O20</f>
        <v>0.23128769392692497</v>
      </c>
      <c r="M20" s="24">
        <f>L20+K20+C20</f>
        <v>1.9808705875983608</v>
      </c>
      <c r="N20" s="20">
        <f>'produksjonsdata-Sm3'!N20</f>
        <v>0.6701061919731901</v>
      </c>
      <c r="O20" s="6">
        <f t="shared" si="1"/>
        <v>31</v>
      </c>
      <c r="P20">
        <f>H20/L20</f>
        <v>1535.6736198566168</v>
      </c>
    </row>
    <row r="21" spans="1:19" x14ac:dyDescent="0.25">
      <c r="A21" s="6">
        <f>'produksjonsdata-Sm3'!A21</f>
        <v>2025</v>
      </c>
      <c r="B21" s="19">
        <f>'produksjonsdata-Sm3'!B21</f>
        <v>45689</v>
      </c>
      <c r="C21" s="24">
        <f>'produksjonsdata-Sm3'!C21*6.29/'produksjonsdata-per dag'!$O21</f>
        <v>1.7008783880234357</v>
      </c>
      <c r="D21" s="25">
        <f>'produksjonsdata-Sm3'!D21*6.29/'produksjonsdata-per dag'!$O21</f>
        <v>1.7079924407142857</v>
      </c>
      <c r="E21" s="25">
        <f>'produksjonsdata-Sm3'!E21*6.29/'produksjonsdata-per dag'!$O21</f>
        <v>2.4881667499999999E-2</v>
      </c>
      <c r="F21" s="25">
        <f>'produksjonsdata-Sm3'!F21*6.29/'produksjonsdata-per dag'!$O21</f>
        <v>0.19740805571428571</v>
      </c>
      <c r="G21" s="25">
        <f>'produksjonsdata-Sm3'!G21*6.29/'produksjonsdata-per dag'!$O21</f>
        <v>1.9302821639285714</v>
      </c>
      <c r="H21" s="25">
        <f>'produksjonsdata-Sm3'!H21*1000/'produksjonsdata-per dag'!$O21</f>
        <v>342.01867240866903</v>
      </c>
      <c r="I21" s="25">
        <f>'produksjonsdata-Sm3'!I21*1000/'produksjonsdata-per dag'!$O21</f>
        <v>356.4428669285715</v>
      </c>
      <c r="J21" s="24">
        <f>'produksjonsdata-Sm3'!J21/O21</f>
        <v>0.66332397407142862</v>
      </c>
      <c r="K21" s="24">
        <f>'produksjonsdata-Sm3'!K21*6.29/'produksjonsdata-per dag'!$O21</f>
        <v>1.9411254033935361E-2</v>
      </c>
      <c r="L21" s="24">
        <f>'produksjonsdata-Sm3'!L21*6.29/'produksjonsdata-per dag'!$O21</f>
        <v>0.22225176168499305</v>
      </c>
      <c r="M21" s="24">
        <f>L21+K21+C21</f>
        <v>1.9425414037423641</v>
      </c>
      <c r="N21" s="20">
        <f>'produksjonsdata-Sm3'!N21</f>
        <v>0.65084878429139781</v>
      </c>
      <c r="O21" s="6">
        <f>B22-B21</f>
        <v>28</v>
      </c>
      <c r="P21">
        <f t="shared" si="2"/>
        <v>1538.8794663118431</v>
      </c>
    </row>
    <row r="22" spans="1:19" x14ac:dyDescent="0.25">
      <c r="A22" s="6">
        <f>'produksjonsdata-Sm3'!A22</f>
        <v>2025</v>
      </c>
      <c r="B22" s="19">
        <f>'produksjonsdata-Sm3'!B22</f>
        <v>45717</v>
      </c>
      <c r="C22" s="24">
        <f>'produksjonsdata-Sm3'!C22*6.29/'produksjonsdata-per dag'!$O22</f>
        <v>1.686640349191183</v>
      </c>
      <c r="D22" s="25">
        <f>'produksjonsdata-Sm3'!D22*6.29/'produksjonsdata-per dag'!$O22</f>
        <v>1.7572754458064515</v>
      </c>
      <c r="E22" s="25">
        <f>'produksjonsdata-Sm3'!E22*6.29/'produksjonsdata-per dag'!$O22</f>
        <v>2.0061447741935485E-2</v>
      </c>
      <c r="F22" s="25">
        <f>'produksjonsdata-Sm3'!F22*6.29/'produksjonsdata-per dag'!$O22</f>
        <v>0.19772067161290324</v>
      </c>
      <c r="G22" s="25">
        <f>'produksjonsdata-Sm3'!G22*6.29/'produksjonsdata-per dag'!$O22</f>
        <v>1.9750575651612905</v>
      </c>
      <c r="H22" s="25">
        <f>'produksjonsdata-Sm3'!H22*1000/'produksjonsdata-per dag'!$O22</f>
        <v>349.76928985569788</v>
      </c>
      <c r="I22" s="25">
        <f>'produksjonsdata-Sm3'!I22*1000/'produksjonsdata-per dag'!$O22</f>
        <v>352.12975422580644</v>
      </c>
      <c r="J22" s="24">
        <f>'produksjonsdata-Sm3'!J22/O22</f>
        <v>0.66612936712903226</v>
      </c>
      <c r="K22" s="24">
        <f>'produksjonsdata-Sm3'!K22*6.29/'produksjonsdata-per dag'!$O22</f>
        <v>1.8990491111900126E-2</v>
      </c>
      <c r="L22" s="24">
        <f>'produksjonsdata-Sm3'!L22*6.29/'produksjonsdata-per dag'!$O22</f>
        <v>0.23557129655783407</v>
      </c>
      <c r="M22" s="24">
        <f t="shared" ref="M22:M31" si="3">L22+K22+C22</f>
        <v>1.9412021368609171</v>
      </c>
      <c r="N22" s="20">
        <f>'produksjonsdata-Sm3'!N22</f>
        <v>0.65838648172547809</v>
      </c>
      <c r="O22" s="6">
        <f t="shared" si="1"/>
        <v>31</v>
      </c>
      <c r="P22">
        <f t="shared" si="2"/>
        <v>1484.7704069490808</v>
      </c>
      <c r="S22" s="1"/>
    </row>
    <row r="23" spans="1:19" x14ac:dyDescent="0.25">
      <c r="A23" s="6">
        <f>'produksjonsdata-Sm3'!A23</f>
        <v>2025</v>
      </c>
      <c r="B23" s="19">
        <f>'produksjonsdata-Sm3'!B23</f>
        <v>45748</v>
      </c>
      <c r="C23" s="24">
        <f>'produksjonsdata-Sm3'!C23*6.29/'produksjonsdata-per dag'!$O23</f>
        <v>1.7665767279387621</v>
      </c>
      <c r="D23" s="25">
        <f>'produksjonsdata-Sm3'!D23*6.29/'produksjonsdata-per dag'!$O23</f>
        <v>1.8237991283333335</v>
      </c>
      <c r="E23" s="25">
        <f>'produksjonsdata-Sm3'!E23*6.29/'produksjonsdata-per dag'!$O23</f>
        <v>1.6356725666666665E-2</v>
      </c>
      <c r="F23" s="25">
        <f>'produksjonsdata-Sm3'!F23*6.29/'produksjonsdata-per dag'!$O23</f>
        <v>0.18771267966666666</v>
      </c>
      <c r="G23" s="25">
        <f>'produksjonsdata-Sm3'!G23*6.29/'produksjonsdata-per dag'!$O23</f>
        <v>2.0278685336666671</v>
      </c>
      <c r="H23" s="25">
        <f>'produksjonsdata-Sm3'!H23*1000/'produksjonsdata-per dag'!$O23</f>
        <v>335.5636715164153</v>
      </c>
      <c r="I23" s="25">
        <f>'produksjonsdata-Sm3'!I23*1000/'produksjonsdata-per dag'!$O23</f>
        <v>341.94247520000005</v>
      </c>
      <c r="J23" s="24">
        <f>'produksjonsdata-Sm3'!J23/O23</f>
        <v>0.66433810853333342</v>
      </c>
      <c r="K23" s="24">
        <f>'produksjonsdata-Sm3'!K23*6.29/'produksjonsdata-per dag'!$O23</f>
        <v>1.3187970247672638E-2</v>
      </c>
      <c r="L23" s="24">
        <f>'produksjonsdata-Sm3'!L23*6.29/'produksjonsdata-per dag'!$O23</f>
        <v>0.22662217482330752</v>
      </c>
      <c r="M23" s="24">
        <f t="shared" si="3"/>
        <v>2.0063868730097423</v>
      </c>
      <c r="N23" s="20">
        <f>'produksjonsdata-Sm3'!N23</f>
        <v>0.65454409647821843</v>
      </c>
      <c r="O23" s="6">
        <f t="shared" si="1"/>
        <v>30</v>
      </c>
      <c r="P23">
        <f t="shared" si="2"/>
        <v>1480.7186091919166</v>
      </c>
      <c r="S23" s="13"/>
    </row>
    <row r="24" spans="1:19" x14ac:dyDescent="0.25">
      <c r="A24" s="6">
        <f>'produksjonsdata-Sm3'!A24</f>
        <v>2025</v>
      </c>
      <c r="B24" s="19">
        <f>'produksjonsdata-Sm3'!B24</f>
        <v>45778</v>
      </c>
      <c r="C24" s="24">
        <f>'produksjonsdata-Sm3'!C24*6.29/'produksjonsdata-per dag'!$O24</f>
        <v>1.7874463486654792</v>
      </c>
      <c r="D24" s="25">
        <f>'produksjonsdata-Sm3'!D24*6.29/'produksjonsdata-per dag'!$O24</f>
        <v>1.7902151612903225</v>
      </c>
      <c r="E24" s="25">
        <f>'produksjonsdata-Sm3'!E24*6.29/'produksjonsdata-per dag'!$O24</f>
        <v>5.2754838709677416E-3</v>
      </c>
      <c r="F24" s="25">
        <f>'produksjonsdata-Sm3'!F24*6.29/'produksjonsdata-per dag'!$O24</f>
        <v>0.17307645161290322</v>
      </c>
      <c r="G24" s="25">
        <f>'produksjonsdata-Sm3'!G24*6.29/'produksjonsdata-per dag'!$O24</f>
        <v>1.9685670967741935</v>
      </c>
      <c r="H24" s="25">
        <f>'produksjonsdata-Sm3'!H24*1000/'produksjonsdata-per dag'!$O24</f>
        <v>296.11378449745672</v>
      </c>
      <c r="I24" s="25">
        <f>'produksjonsdata-Sm3'!I24*1000/'produksjonsdata-per dag'!$O24</f>
        <v>298.90322580645159</v>
      </c>
      <c r="J24" s="24">
        <f>'produksjonsdata-Sm3'!J24/O24</f>
        <v>0.6118709677419355</v>
      </c>
      <c r="K24" s="24">
        <f>'produksjonsdata-Sm3'!K24*6.29/'produksjonsdata-per dag'!$O24</f>
        <v>5.8523214124227615E-3</v>
      </c>
      <c r="L24" s="24">
        <f>'produksjonsdata-Sm3'!L24*6.29/'produksjonsdata-per dag'!$O24</f>
        <v>0.21029683610136987</v>
      </c>
      <c r="M24" s="24">
        <f t="shared" si="3"/>
        <v>2.0035955061792721</v>
      </c>
      <c r="N24" s="20">
        <f>'produksjonsdata-Sm3'!N24</f>
        <v>0.61465043094885141</v>
      </c>
      <c r="O24" s="6">
        <f t="shared" si="1"/>
        <v>31</v>
      </c>
      <c r="P24">
        <f t="shared" si="2"/>
        <v>1408.0753186163975</v>
      </c>
      <c r="S24" s="13"/>
    </row>
    <row r="25" spans="1:19" s="10" customFormat="1" x14ac:dyDescent="0.25">
      <c r="A25" s="6">
        <f>'produksjonsdata-Sm3'!A25</f>
        <v>2025</v>
      </c>
      <c r="B25" s="19">
        <f>'produksjonsdata-Sm3'!B25</f>
        <v>45809</v>
      </c>
      <c r="C25" s="25">
        <f>'produksjonsdata-Sm3'!C25*6.29/'produksjonsdata-per dag'!$O25</f>
        <v>1.6235517646274973</v>
      </c>
      <c r="D25" s="29">
        <f>'produksjonsdata-Sm3'!D25*6.29/'produksjonsdata-per dag'!$O25</f>
        <v>1.6746076666666667</v>
      </c>
      <c r="E25" s="29">
        <f>'produksjonsdata-Sm3'!E25*6.29/'produksjonsdata-per dag'!$O25</f>
        <v>4.6126666666666668E-3</v>
      </c>
      <c r="F25" s="29">
        <f>'produksjonsdata-Sm3'!F25*6.29/'produksjonsdata-per dag'!$O25</f>
        <v>0.174233</v>
      </c>
      <c r="G25" s="29">
        <f>'produksjonsdata-Sm3'!G25*6.29/'produksjonsdata-per dag'!$O25</f>
        <v>1.8534533333333334</v>
      </c>
      <c r="H25" s="25">
        <f>'produksjonsdata-Sm3'!H25*1000/'produksjonsdata-per dag'!$O25</f>
        <v>283.59762018927938</v>
      </c>
      <c r="I25" s="29">
        <f>'produksjonsdata-Sm3'!I25*1000/'produksjonsdata-per dag'!$O25</f>
        <v>292.26666666666665</v>
      </c>
      <c r="J25" s="25">
        <f>'produksjonsdata-Sm3'!J25/O25</f>
        <v>0.58693333333333331</v>
      </c>
      <c r="K25" s="25">
        <f>'produksjonsdata-Sm3'!K25*6.29/'produksjonsdata-per dag'!$O25</f>
        <v>5.5147969848828018E-3</v>
      </c>
      <c r="L25" s="25">
        <f>'produksjonsdata-Sm3'!L25*6.29/'produksjonsdata-per dag'!$O25</f>
        <v>0.20035262204734439</v>
      </c>
      <c r="M25" s="25">
        <f t="shared" si="3"/>
        <v>1.8294191836597244</v>
      </c>
      <c r="N25" s="26">
        <f>'produksjonsdata-Sm3'!N25</f>
        <v>0.5744432773688859</v>
      </c>
      <c r="O25" s="27">
        <f t="shared" si="1"/>
        <v>30</v>
      </c>
      <c r="P25" s="17">
        <f t="shared" si="2"/>
        <v>1415.492431749976</v>
      </c>
      <c r="S25" s="16"/>
    </row>
    <row r="26" spans="1:19" x14ac:dyDescent="0.25">
      <c r="A26" s="6">
        <f>'produksjonsdata-Sm3'!A26</f>
        <v>2025</v>
      </c>
      <c r="B26" s="19">
        <f>'produksjonsdata-Sm3'!B26</f>
        <v>45839</v>
      </c>
      <c r="C26" s="24">
        <f>'produksjonsdata-Sm3'!C26*6.29/'produksjonsdata-per dag'!$O26</f>
        <v>1.8091536617521411</v>
      </c>
      <c r="D26" s="25">
        <f>'produksjonsdata-Sm3'!D26*6.29/'produksjonsdata-per dag'!$O26</f>
        <v>0</v>
      </c>
      <c r="E26" s="25">
        <f>'produksjonsdata-Sm3'!E26*6.29/'produksjonsdata-per dag'!$O26</f>
        <v>0</v>
      </c>
      <c r="F26" s="25">
        <f>'produksjonsdata-Sm3'!F26*6.29/'produksjonsdata-per dag'!$O26</f>
        <v>0</v>
      </c>
      <c r="G26" s="25">
        <f>'produksjonsdata-Sm3'!G26*6.29/'produksjonsdata-per dag'!$O26</f>
        <v>0</v>
      </c>
      <c r="H26" s="25">
        <f>'produksjonsdata-Sm3'!H26*1000/'produksjonsdata-per dag'!$O26</f>
        <v>321.21202041826558</v>
      </c>
      <c r="I26" s="25">
        <f>'produksjonsdata-Sm3'!I26*1000/'produksjonsdata-per dag'!$O26</f>
        <v>0</v>
      </c>
      <c r="J26" s="24">
        <f>'produksjonsdata-Sm3'!J26/O26</f>
        <v>0</v>
      </c>
      <c r="K26" s="24">
        <f>'produksjonsdata-Sm3'!K26*6.29/'produksjonsdata-per dag'!$O26</f>
        <v>1.0170051597299114E-2</v>
      </c>
      <c r="L26" s="24">
        <f>'produksjonsdata-Sm3'!L26*6.29/'produksjonsdata-per dag'!$O26</f>
        <v>0.22716987265680705</v>
      </c>
      <c r="M26" s="24">
        <f t="shared" si="3"/>
        <v>2.0464935860062474</v>
      </c>
      <c r="N26" s="20">
        <f>'produksjonsdata-Sm3'!N26</f>
        <v>0.64656871135725558</v>
      </c>
      <c r="O26" s="6">
        <f t="shared" si="1"/>
        <v>31</v>
      </c>
      <c r="P26">
        <f t="shared" si="2"/>
        <v>1413.9727978081455</v>
      </c>
      <c r="S26" s="13"/>
    </row>
    <row r="27" spans="1:19" x14ac:dyDescent="0.25">
      <c r="A27" s="6">
        <f>'produksjonsdata-Sm3'!A27</f>
        <v>2025</v>
      </c>
      <c r="B27" s="19">
        <f>'produksjonsdata-Sm3'!B27</f>
        <v>45870</v>
      </c>
      <c r="C27" s="24">
        <f>'produksjonsdata-Sm3'!C27*6.29/'produksjonsdata-per dag'!$O27</f>
        <v>1.7974802222245996</v>
      </c>
      <c r="D27" s="25">
        <f>'produksjonsdata-Sm3'!D27*6.29/'produksjonsdata-per dag'!$O27</f>
        <v>0</v>
      </c>
      <c r="E27" s="25">
        <f>'produksjonsdata-Sm3'!E27*6.29/'produksjonsdata-per dag'!$O27</f>
        <v>0</v>
      </c>
      <c r="F27" s="25">
        <f>'produksjonsdata-Sm3'!F27*6.29/'produksjonsdata-per dag'!$O27</f>
        <v>0</v>
      </c>
      <c r="G27" s="25">
        <f>'produksjonsdata-Sm3'!G27*6.29/'produksjonsdata-per dag'!$O27</f>
        <v>0</v>
      </c>
      <c r="H27" s="24">
        <f>'produksjonsdata-Sm3'!H27*1000/'produksjonsdata-per dag'!$O27</f>
        <v>328.28103227898401</v>
      </c>
      <c r="I27" s="25">
        <f>'produksjonsdata-Sm3'!I27*1000/'produksjonsdata-per dag'!$O27</f>
        <v>0</v>
      </c>
      <c r="J27" s="25">
        <f>'produksjonsdata-Sm3'!J27/O27</f>
        <v>0</v>
      </c>
      <c r="K27" s="24">
        <f>'produksjonsdata-Sm3'!K27*6.29/'produksjonsdata-per dag'!$O27</f>
        <v>1.5410887567897236E-2</v>
      </c>
      <c r="L27" s="24">
        <f>'produksjonsdata-Sm3'!L27*6.29/'produksjonsdata-per dag'!$O27</f>
        <v>0.22893976451864631</v>
      </c>
      <c r="M27" s="24">
        <f t="shared" si="3"/>
        <v>2.0418308743111431</v>
      </c>
      <c r="N27" s="20">
        <f>'produksjonsdata-Sm3'!N27</f>
        <v>0.65289643360031047</v>
      </c>
      <c r="O27" s="6">
        <f t="shared" si="1"/>
        <v>31</v>
      </c>
      <c r="P27">
        <f t="shared" si="2"/>
        <v>1433.9187994239712</v>
      </c>
      <c r="S27" s="13"/>
    </row>
    <row r="28" spans="1:19" x14ac:dyDescent="0.25">
      <c r="A28" s="6">
        <f>'produksjonsdata-Sm3'!A28</f>
        <v>2025</v>
      </c>
      <c r="B28" s="19">
        <f>'produksjonsdata-Sm3'!B28</f>
        <v>45901</v>
      </c>
      <c r="C28" s="24">
        <f>'produksjonsdata-Sm3'!C28*6.29/'produksjonsdata-per dag'!$O28</f>
        <v>1.7250201758988646</v>
      </c>
      <c r="D28" s="25">
        <f>'produksjonsdata-Sm3'!D28*6.29/'produksjonsdata-per dag'!$O28</f>
        <v>0</v>
      </c>
      <c r="E28" s="25">
        <f>'produksjonsdata-Sm3'!E28*6.29/'produksjonsdata-per dag'!$O28</f>
        <v>0</v>
      </c>
      <c r="F28" s="25">
        <f>'produksjonsdata-Sm3'!F28*6.29/'produksjonsdata-per dag'!$O28</f>
        <v>0</v>
      </c>
      <c r="G28" s="25">
        <f>'produksjonsdata-Sm3'!G28*6.29/'produksjonsdata-per dag'!$O28</f>
        <v>0</v>
      </c>
      <c r="H28" s="25">
        <f>'produksjonsdata-Sm3'!H28*1000/'produksjonsdata-per dag'!$O28</f>
        <v>287.569389238626</v>
      </c>
      <c r="I28" s="25">
        <f>'produksjonsdata-Sm3'!I28*1000/'produksjonsdata-per dag'!$O28</f>
        <v>0</v>
      </c>
      <c r="J28" s="24">
        <f>'produksjonsdata-Sm3'!J28/O28</f>
        <v>0</v>
      </c>
      <c r="K28" s="24">
        <f>'produksjonsdata-Sm3'!K28*6.29/'produksjonsdata-per dag'!$O28</f>
        <v>1.6919536176822781E-2</v>
      </c>
      <c r="L28" s="24">
        <f>'produksjonsdata-Sm3'!L28*6.29/'produksjonsdata-per dag'!$O28</f>
        <v>0.21063703490858193</v>
      </c>
      <c r="M28" s="24">
        <f t="shared" si="3"/>
        <v>1.9525767469842692</v>
      </c>
      <c r="N28" s="20">
        <f>'produksjonsdata-Sm3'!N28</f>
        <v>0.59799494519796925</v>
      </c>
      <c r="O28" s="6">
        <f t="shared" si="1"/>
        <v>30</v>
      </c>
      <c r="P28">
        <f t="shared" si="2"/>
        <v>1365.2365993636081</v>
      </c>
    </row>
    <row r="29" spans="1:19" x14ac:dyDescent="0.25">
      <c r="A29" s="6">
        <f>'produksjonsdata-Sm3'!A29</f>
        <v>2025</v>
      </c>
      <c r="B29" s="19">
        <f>'produksjonsdata-Sm3'!B29</f>
        <v>45931</v>
      </c>
      <c r="C29" s="24">
        <f>'produksjonsdata-Sm3'!C29*6.29/'produksjonsdata-per dag'!$O29</f>
        <v>1.8120619264509079</v>
      </c>
      <c r="D29" s="25">
        <f>'produksjonsdata-Sm3'!D29*6.29/'produksjonsdata-per dag'!$O29</f>
        <v>0</v>
      </c>
      <c r="E29" s="25">
        <f>'produksjonsdata-Sm3'!E29*6.29/'produksjonsdata-per dag'!$O29</f>
        <v>0</v>
      </c>
      <c r="F29" s="25">
        <f>'produksjonsdata-Sm3'!F29*6.29/'produksjonsdata-per dag'!$O29</f>
        <v>0</v>
      </c>
      <c r="G29" s="25">
        <f>'produksjonsdata-Sm3'!G29*6.29/'produksjonsdata-per dag'!$O29</f>
        <v>0</v>
      </c>
      <c r="H29" s="25">
        <f>'produksjonsdata-Sm3'!H29*1000/'produksjonsdata-per dag'!$O29</f>
        <v>344.04797292874957</v>
      </c>
      <c r="I29" s="25">
        <f>'produksjonsdata-Sm3'!I29*1000/'produksjonsdata-per dag'!$O29</f>
        <v>0</v>
      </c>
      <c r="J29" s="25">
        <f>'produksjonsdata-Sm3'!J29/O29</f>
        <v>0</v>
      </c>
      <c r="K29" s="24">
        <f>'produksjonsdata-Sm3'!K29*6.29/'produksjonsdata-per dag'!$O29</f>
        <v>1.9029297180053206E-2</v>
      </c>
      <c r="L29" s="24">
        <f>'produksjonsdata-Sm3'!L29*6.29/'produksjonsdata-per dag'!$O29</f>
        <v>0.26286040743901606</v>
      </c>
      <c r="M29" s="24">
        <f t="shared" si="3"/>
        <v>2.0939516310699773</v>
      </c>
      <c r="N29" s="20">
        <f>'produksjonsdata-Sm3'!N29</f>
        <v>0.67694966308295901</v>
      </c>
      <c r="O29" s="6">
        <f t="shared" si="1"/>
        <v>31</v>
      </c>
      <c r="P29">
        <f t="shared" si="2"/>
        <v>1308.8619023333483</v>
      </c>
    </row>
    <row r="30" spans="1:19" x14ac:dyDescent="0.25">
      <c r="A30" s="6">
        <f>'produksjonsdata-Sm3'!A30</f>
        <v>2025</v>
      </c>
      <c r="B30" s="19">
        <f>'produksjonsdata-Sm3'!B30</f>
        <v>45962</v>
      </c>
      <c r="C30" s="24">
        <f>'produksjonsdata-Sm3'!C30*6.29/'produksjonsdata-per dag'!$O30</f>
        <v>1.8038674535084604</v>
      </c>
      <c r="D30" s="25">
        <f>'produksjonsdata-Sm3'!D30*6.29/'produksjonsdata-per dag'!$O30</f>
        <v>0</v>
      </c>
      <c r="E30" s="25">
        <f>'produksjonsdata-Sm3'!E30*6.29/'produksjonsdata-per dag'!$O30</f>
        <v>0</v>
      </c>
      <c r="F30" s="25">
        <f>'produksjonsdata-Sm3'!F30*6.29/'produksjonsdata-per dag'!$O30</f>
        <v>0</v>
      </c>
      <c r="G30" s="25">
        <f>'produksjonsdata-Sm3'!G30*6.29/'produksjonsdata-per dag'!$O30</f>
        <v>0</v>
      </c>
      <c r="H30" s="25">
        <f>'produksjonsdata-Sm3'!H30*1000/'produksjonsdata-per dag'!$O30</f>
        <v>354.14575384925587</v>
      </c>
      <c r="I30" s="25">
        <f>'produksjonsdata-Sm3'!I30*1000/'produksjonsdata-per dag'!$O30</f>
        <v>0</v>
      </c>
      <c r="J30" s="25">
        <f>'produksjonsdata-Sm3'!J30/O30</f>
        <v>0</v>
      </c>
      <c r="K30" s="24">
        <f>'produksjonsdata-Sm3'!K30*6.29/'produksjonsdata-per dag'!$O30</f>
        <v>1.9827257778650773E-2</v>
      </c>
      <c r="L30" s="24">
        <f>'produksjonsdata-Sm3'!L30*6.29/'produksjonsdata-per dag'!$O30</f>
        <v>0.27691275611885918</v>
      </c>
      <c r="M30" s="24">
        <f t="shared" si="3"/>
        <v>2.1006074674059705</v>
      </c>
      <c r="N30" s="20">
        <f>'produksjonsdata-Sm3'!N30</f>
        <v>0.6881056055831144</v>
      </c>
      <c r="O30" s="6">
        <f t="shared" si="1"/>
        <v>30</v>
      </c>
      <c r="P30">
        <f t="shared" si="2"/>
        <v>1278.9073310051704</v>
      </c>
    </row>
    <row r="31" spans="1:19" x14ac:dyDescent="0.25">
      <c r="A31" s="6">
        <f>'produksjonsdata-Sm3'!A31</f>
        <v>2025</v>
      </c>
      <c r="B31" s="19">
        <f>'produksjonsdata-Sm3'!B31</f>
        <v>45992</v>
      </c>
      <c r="C31" s="24">
        <f>'produksjonsdata-Sm3'!C31*6.29/'produksjonsdata-per dag'!$O31</f>
        <v>1.8656221066329042</v>
      </c>
      <c r="D31" s="25">
        <f>'produksjonsdata-Sm3'!D31*6.29/'produksjonsdata-per dag'!$O31</f>
        <v>0</v>
      </c>
      <c r="E31" s="25">
        <f>'produksjonsdata-Sm3'!E31*6.29/'produksjonsdata-per dag'!$O31</f>
        <v>0</v>
      </c>
      <c r="F31" s="25">
        <f>'produksjonsdata-Sm3'!F31*6.29/'produksjonsdata-per dag'!$O31</f>
        <v>0</v>
      </c>
      <c r="G31" s="25">
        <f>'produksjonsdata-Sm3'!G31*6.29/'produksjonsdata-per dag'!$O31</f>
        <v>0</v>
      </c>
      <c r="H31" s="25">
        <f>'produksjonsdata-Sm3'!H31*1000/'produksjonsdata-per dag'!$O31</f>
        <v>357.34372700267016</v>
      </c>
      <c r="I31" s="25">
        <f>'produksjonsdata-Sm3'!I31*1000/'produksjonsdata-per dag'!$O31</f>
        <v>0</v>
      </c>
      <c r="J31" s="25">
        <f>'produksjonsdata-Sm3'!J31/O31</f>
        <v>0</v>
      </c>
      <c r="K31" s="24">
        <f>'produksjonsdata-Sm3'!K31*6.29/'produksjonsdata-per dag'!$O31</f>
        <v>1.994836825297816E-2</v>
      </c>
      <c r="L31" s="24">
        <f>'produksjonsdata-Sm3'!L31*6.29/'produksjonsdata-per dag'!$O31</f>
        <v>0.2855593685674333</v>
      </c>
      <c r="M31" s="24">
        <f t="shared" si="3"/>
        <v>2.1711298434533157</v>
      </c>
      <c r="N31" s="20">
        <f>'produksjonsdata-Sm3'!N31</f>
        <v>0.70251540322736261</v>
      </c>
      <c r="O31" s="6">
        <f t="shared" si="1"/>
        <v>31</v>
      </c>
      <c r="P31">
        <f t="shared" si="2"/>
        <v>1251.3815561203883</v>
      </c>
    </row>
    <row r="32" spans="1:19" ht="15" customHeight="1" x14ac:dyDescent="0.25">
      <c r="A32" s="3"/>
      <c r="B32" s="18">
        <f>'produksjonsdata-Sm3'!B32</f>
        <v>46023</v>
      </c>
      <c r="C32" s="2"/>
      <c r="I32" s="12"/>
      <c r="N32" s="14">
        <f>SUM(C32,H32,K32,L32)/31</f>
        <v>0</v>
      </c>
    </row>
    <row r="33" spans="1:10" x14ac:dyDescent="0.25">
      <c r="A33" s="3"/>
      <c r="B33" s="1"/>
      <c r="C33" s="2"/>
      <c r="I33" s="12"/>
    </row>
    <row r="35" spans="1:10" x14ac:dyDescent="0.25">
      <c r="E35" s="15"/>
      <c r="H35" s="15"/>
      <c r="J35" s="2"/>
    </row>
    <row r="36" spans="1:10" x14ac:dyDescent="0.25">
      <c r="A36" s="10" t="s">
        <v>27</v>
      </c>
    </row>
    <row r="37" spans="1:10" x14ac:dyDescent="0.25">
      <c r="A37" s="10" t="s">
        <v>28</v>
      </c>
    </row>
    <row r="38" spans="1:10" x14ac:dyDescent="0.25">
      <c r="A38" s="10"/>
    </row>
    <row r="39" spans="1:10" x14ac:dyDescent="0.25">
      <c r="A39" s="3"/>
    </row>
    <row r="48" spans="1:10" x14ac:dyDescent="0.25">
      <c r="A48" s="3"/>
      <c r="B48" s="3"/>
      <c r="C48" s="3"/>
      <c r="D48" s="3"/>
    </row>
    <row r="49" spans="4:4" ht="15.75" x14ac:dyDescent="0.25">
      <c r="D49" s="11"/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6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Props1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2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produksjonsdata-Sm3</vt:lpstr>
      <vt:lpstr>produksjonsdata-per dag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Steen Hanne Wilhelmsen</cp:lastModifiedBy>
  <cp:revision/>
  <cp:lastPrinted>2023-06-19T07:52:47Z</cp:lastPrinted>
  <dcterms:created xsi:type="dcterms:W3CDTF">2009-02-17T11:13:04Z</dcterms:created>
  <dcterms:modified xsi:type="dcterms:W3CDTF">2025-07-16T07:26:45Z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