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okkeldirektoratet.sharepoint.com/sites/ORG-HO-FDO/Delte dokumenter/05-06 Produksjon/02_Pressemelding og relaterte filer/"/>
    </mc:Choice>
  </mc:AlternateContent>
  <xr:revisionPtr revIDLastSave="191" documentId="8_{9EA107AD-36AF-40F2-BA2B-399E96D829E8}" xr6:coauthVersionLast="47" xr6:coauthVersionMax="47" xr10:uidLastSave="{4E38E7DC-47E1-4E12-B25F-192DF68F1AED}"/>
  <bookViews>
    <workbookView xWindow="376" yWindow="376" windowWidth="30143" windowHeight="14626" xr2:uid="{00000000-000D-0000-FFFF-FFFF00000000}"/>
  </bookViews>
  <sheets>
    <sheet name="produksjonsdata-Sm3" sheetId="2" r:id="rId1"/>
    <sheet name="produksjonsdata-per dag" sheetId="20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2" l="1"/>
  <c r="J20" i="2" s="1"/>
  <c r="P8" i="20"/>
  <c r="D19" i="20"/>
  <c r="N32" i="20"/>
  <c r="M20" i="2"/>
  <c r="O19" i="2"/>
  <c r="O21" i="2" l="1"/>
  <c r="N19" i="2"/>
  <c r="M19" i="2"/>
  <c r="G19" i="2"/>
  <c r="J19" i="2" s="1"/>
  <c r="O18" i="2"/>
  <c r="N18" i="2" s="1"/>
  <c r="M18" i="2"/>
  <c r="G18" i="2"/>
  <c r="J18" i="2" s="1"/>
  <c r="O17" i="2"/>
  <c r="N17" i="2"/>
  <c r="M17" i="2"/>
  <c r="G17" i="2"/>
  <c r="J17" i="2" s="1"/>
  <c r="O16" i="2"/>
  <c r="N16" i="2" s="1"/>
  <c r="M16" i="2"/>
  <c r="G16" i="2"/>
  <c r="J16" i="2" s="1"/>
  <c r="O15" i="2"/>
  <c r="N15" i="2"/>
  <c r="M15" i="2"/>
  <c r="G15" i="2"/>
  <c r="J15" i="2" s="1"/>
  <c r="O14" i="2"/>
  <c r="N14" i="2"/>
  <c r="M14" i="2"/>
  <c r="G14" i="2"/>
  <c r="J14" i="2" s="1"/>
  <c r="O13" i="2"/>
  <c r="N13" i="2"/>
  <c r="M13" i="2"/>
  <c r="G13" i="2"/>
  <c r="J13" i="2" s="1"/>
  <c r="O12" i="2"/>
  <c r="N12" i="2"/>
  <c r="M12" i="2"/>
  <c r="G12" i="2"/>
  <c r="J12" i="2" s="1"/>
  <c r="O11" i="2"/>
  <c r="N11" i="2" s="1"/>
  <c r="M11" i="2"/>
  <c r="G11" i="2"/>
  <c r="J11" i="2" s="1"/>
  <c r="O10" i="2"/>
  <c r="N10" i="2"/>
  <c r="M10" i="2"/>
  <c r="G10" i="2"/>
  <c r="J10" i="2" s="1"/>
  <c r="O9" i="2"/>
  <c r="N9" i="2"/>
  <c r="M9" i="2"/>
  <c r="G9" i="2"/>
  <c r="J9" i="2" s="1"/>
  <c r="O8" i="2"/>
  <c r="N8" i="2" s="1"/>
  <c r="M8" i="2"/>
  <c r="G8" i="2"/>
  <c r="J8" i="2" s="1"/>
  <c r="G28" i="2" l="1"/>
  <c r="O20" i="2"/>
  <c r="N20" i="2" s="1"/>
  <c r="B21" i="20"/>
  <c r="B22" i="20"/>
  <c r="O21" i="20" s="1"/>
  <c r="B23" i="20"/>
  <c r="B24" i="20"/>
  <c r="B25" i="20"/>
  <c r="B26" i="20"/>
  <c r="B27" i="20"/>
  <c r="B28" i="20"/>
  <c r="B29" i="20"/>
  <c r="B30" i="20"/>
  <c r="B31" i="20"/>
  <c r="B32" i="20"/>
  <c r="B9" i="20"/>
  <c r="B10" i="20"/>
  <c r="B11" i="20"/>
  <c r="B12" i="20"/>
  <c r="B13" i="20"/>
  <c r="B14" i="20"/>
  <c r="B15" i="20"/>
  <c r="B16" i="20"/>
  <c r="B17" i="20"/>
  <c r="B18" i="20"/>
  <c r="B19" i="20"/>
  <c r="B20" i="20"/>
  <c r="B8" i="20"/>
  <c r="O8" i="20" s="1"/>
  <c r="C8" i="20" s="1"/>
  <c r="A10" i="20"/>
  <c r="A11" i="20"/>
  <c r="A12" i="20"/>
  <c r="A13" i="20"/>
  <c r="A14" i="20"/>
  <c r="A15" i="20"/>
  <c r="A16" i="20"/>
  <c r="A17" i="20"/>
  <c r="A18" i="20"/>
  <c r="A19" i="20"/>
  <c r="A20" i="20"/>
  <c r="A21" i="20"/>
  <c r="A22" i="20"/>
  <c r="A23" i="20"/>
  <c r="A24" i="20"/>
  <c r="A25" i="20"/>
  <c r="A26" i="20"/>
  <c r="A27" i="20"/>
  <c r="A28" i="20"/>
  <c r="A29" i="20"/>
  <c r="A30" i="20"/>
  <c r="A31" i="20"/>
  <c r="A9" i="20"/>
  <c r="A8" i="20"/>
  <c r="O31" i="2"/>
  <c r="N31" i="2" s="1"/>
  <c r="N31" i="20" s="1"/>
  <c r="O30" i="2"/>
  <c r="O29" i="2"/>
  <c r="O28" i="2"/>
  <c r="O27" i="2"/>
  <c r="O26" i="2"/>
  <c r="O25" i="2"/>
  <c r="O24" i="2"/>
  <c r="O23" i="2"/>
  <c r="O22" i="2"/>
  <c r="O9" i="20" l="1"/>
  <c r="O10" i="20"/>
  <c r="O11" i="20"/>
  <c r="O12" i="20"/>
  <c r="O13" i="20"/>
  <c r="O14" i="20"/>
  <c r="O15" i="20"/>
  <c r="O16" i="20"/>
  <c r="O17" i="20"/>
  <c r="O18" i="20"/>
  <c r="O19" i="20"/>
  <c r="O20" i="20"/>
  <c r="C20" i="20" s="1"/>
  <c r="O22" i="20"/>
  <c r="O23" i="20"/>
  <c r="O24" i="20"/>
  <c r="D24" i="20" s="1"/>
  <c r="O25" i="20"/>
  <c r="O26" i="20"/>
  <c r="D26" i="20" s="1"/>
  <c r="O27" i="20"/>
  <c r="D27" i="20" s="1"/>
  <c r="O28" i="20"/>
  <c r="O29" i="20"/>
  <c r="O30" i="20"/>
  <c r="O31" i="20"/>
  <c r="N20" i="20"/>
  <c r="D20" i="20" l="1"/>
  <c r="K8" i="20"/>
  <c r="N9" i="20"/>
  <c r="N10" i="20"/>
  <c r="N11" i="20"/>
  <c r="N12" i="20"/>
  <c r="N13" i="20"/>
  <c r="N14" i="20"/>
  <c r="N15" i="20"/>
  <c r="N16" i="20"/>
  <c r="N17" i="20"/>
  <c r="N18" i="20"/>
  <c r="N19" i="20"/>
  <c r="N21" i="2"/>
  <c r="N21" i="20" s="1"/>
  <c r="N22" i="2"/>
  <c r="N22" i="20" s="1"/>
  <c r="N23" i="2"/>
  <c r="N23" i="20" s="1"/>
  <c r="N24" i="2"/>
  <c r="N24" i="20" s="1"/>
  <c r="N25" i="2"/>
  <c r="N25" i="20" s="1"/>
  <c r="N26" i="2"/>
  <c r="N26" i="20" s="1"/>
  <c r="N27" i="2"/>
  <c r="N27" i="20" s="1"/>
  <c r="N28" i="2"/>
  <c r="N28" i="20" s="1"/>
  <c r="N29" i="2"/>
  <c r="N29" i="20" s="1"/>
  <c r="N30" i="2"/>
  <c r="N30" i="20" s="1"/>
  <c r="I9" i="20"/>
  <c r="I10" i="20"/>
  <c r="I11" i="20"/>
  <c r="I12" i="20"/>
  <c r="I13" i="20"/>
  <c r="I14" i="20"/>
  <c r="I15" i="20"/>
  <c r="I16" i="20"/>
  <c r="I17" i="20"/>
  <c r="I18" i="20"/>
  <c r="I19" i="20"/>
  <c r="I20" i="20"/>
  <c r="I21" i="20"/>
  <c r="I22" i="20"/>
  <c r="I23" i="20"/>
  <c r="I24" i="20"/>
  <c r="I25" i="20"/>
  <c r="I26" i="20"/>
  <c r="I27" i="20"/>
  <c r="I28" i="20"/>
  <c r="I29" i="20"/>
  <c r="I30" i="20"/>
  <c r="I31" i="20"/>
  <c r="I8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8" i="20"/>
  <c r="E31" i="20"/>
  <c r="E30" i="20"/>
  <c r="E29" i="20"/>
  <c r="E28" i="20"/>
  <c r="E27" i="20"/>
  <c r="E26" i="20"/>
  <c r="E25" i="20"/>
  <c r="E24" i="20"/>
  <c r="E23" i="20"/>
  <c r="E22" i="20"/>
  <c r="E21" i="20"/>
  <c r="E20" i="20"/>
  <c r="E19" i="20"/>
  <c r="E18" i="20"/>
  <c r="E17" i="20"/>
  <c r="E16" i="20"/>
  <c r="E15" i="20"/>
  <c r="E14" i="20"/>
  <c r="E13" i="20"/>
  <c r="E12" i="20"/>
  <c r="E11" i="20"/>
  <c r="E10" i="20"/>
  <c r="E9" i="20"/>
  <c r="E8" i="20"/>
  <c r="D21" i="20"/>
  <c r="D22" i="20"/>
  <c r="D23" i="20"/>
  <c r="D25" i="20"/>
  <c r="D28" i="20"/>
  <c r="D29" i="20"/>
  <c r="D30" i="20"/>
  <c r="D31" i="20"/>
  <c r="D9" i="20"/>
  <c r="D10" i="20"/>
  <c r="D11" i="20"/>
  <c r="D12" i="20"/>
  <c r="D13" i="20"/>
  <c r="D14" i="20"/>
  <c r="D15" i="20"/>
  <c r="D16" i="20"/>
  <c r="D17" i="20"/>
  <c r="D18" i="20"/>
  <c r="D8" i="20"/>
  <c r="C9" i="20"/>
  <c r="C10" i="20"/>
  <c r="C11" i="20"/>
  <c r="C12" i="20"/>
  <c r="C13" i="20"/>
  <c r="C14" i="20"/>
  <c r="C15" i="20"/>
  <c r="C16" i="20"/>
  <c r="C17" i="20"/>
  <c r="C18" i="20"/>
  <c r="C19" i="20"/>
  <c r="C21" i="20"/>
  <c r="C22" i="20"/>
  <c r="C23" i="20"/>
  <c r="C24" i="20"/>
  <c r="C25" i="20"/>
  <c r="C26" i="20"/>
  <c r="C27" i="20"/>
  <c r="C28" i="20"/>
  <c r="C29" i="20"/>
  <c r="C30" i="20"/>
  <c r="C31" i="20"/>
  <c r="K10" i="20" l="1"/>
  <c r="K13" i="20"/>
  <c r="L13" i="20"/>
  <c r="K14" i="20"/>
  <c r="K17" i="20"/>
  <c r="G21" i="2"/>
  <c r="M21" i="2"/>
  <c r="M13" i="20" l="1"/>
  <c r="J9" i="20"/>
  <c r="G9" i="20"/>
  <c r="J16" i="20"/>
  <c r="G16" i="20"/>
  <c r="J8" i="20"/>
  <c r="G8" i="20"/>
  <c r="J21" i="2"/>
  <c r="G21" i="20"/>
  <c r="J17" i="20"/>
  <c r="G17" i="20"/>
  <c r="J19" i="20"/>
  <c r="G19" i="20"/>
  <c r="J15" i="20"/>
  <c r="G15" i="20"/>
  <c r="J11" i="20"/>
  <c r="G11" i="20"/>
  <c r="J13" i="20"/>
  <c r="G13" i="20"/>
  <c r="J12" i="20"/>
  <c r="G12" i="20"/>
  <c r="J18" i="20"/>
  <c r="G18" i="20"/>
  <c r="J14" i="20"/>
  <c r="G14" i="20"/>
  <c r="J10" i="20"/>
  <c r="G10" i="20"/>
  <c r="L19" i="20"/>
  <c r="K19" i="20"/>
  <c r="L18" i="20"/>
  <c r="L15" i="20"/>
  <c r="L9" i="20"/>
  <c r="K15" i="20"/>
  <c r="L11" i="20"/>
  <c r="K9" i="20"/>
  <c r="K18" i="20"/>
  <c r="L17" i="20"/>
  <c r="L14" i="20"/>
  <c r="M14" i="20" s="1"/>
  <c r="K11" i="20"/>
  <c r="L10" i="20"/>
  <c r="P10" i="20" s="1"/>
  <c r="L8" i="20"/>
  <c r="P13" i="20"/>
  <c r="L16" i="20"/>
  <c r="L12" i="20"/>
  <c r="K16" i="20"/>
  <c r="K12" i="20"/>
  <c r="M22" i="2"/>
  <c r="M23" i="2"/>
  <c r="M24" i="2"/>
  <c r="M25" i="2"/>
  <c r="M26" i="2"/>
  <c r="M27" i="2"/>
  <c r="M28" i="2"/>
  <c r="M29" i="2"/>
  <c r="M30" i="2"/>
  <c r="M31" i="2"/>
  <c r="M12" i="20" l="1"/>
  <c r="M16" i="20"/>
  <c r="P17" i="20"/>
  <c r="M17" i="20"/>
  <c r="P18" i="20"/>
  <c r="M18" i="20"/>
  <c r="P15" i="20"/>
  <c r="M15" i="20"/>
  <c r="P19" i="20"/>
  <c r="M19" i="20"/>
  <c r="M8" i="20"/>
  <c r="P11" i="20"/>
  <c r="M11" i="20"/>
  <c r="M10" i="20"/>
  <c r="P9" i="20"/>
  <c r="M9" i="20"/>
  <c r="P14" i="20"/>
  <c r="P12" i="20"/>
  <c r="P16" i="20"/>
  <c r="G25" i="2" l="1"/>
  <c r="G26" i="2"/>
  <c r="J26" i="2" s="1"/>
  <c r="G22" i="2"/>
  <c r="G23" i="2"/>
  <c r="G24" i="2"/>
  <c r="G27" i="2"/>
  <c r="G29" i="2"/>
  <c r="G30" i="2"/>
  <c r="G31" i="2"/>
  <c r="J28" i="2" l="1"/>
  <c r="J28" i="20" s="1"/>
  <c r="G28" i="20"/>
  <c r="J22" i="2"/>
  <c r="J22" i="20" s="1"/>
  <c r="G22" i="20"/>
  <c r="J31" i="2"/>
  <c r="J31" i="20" s="1"/>
  <c r="G31" i="20"/>
  <c r="J27" i="2"/>
  <c r="J27" i="20" s="1"/>
  <c r="G27" i="20"/>
  <c r="J20" i="20"/>
  <c r="G20" i="20"/>
  <c r="J30" i="2"/>
  <c r="J30" i="20" s="1"/>
  <c r="G30" i="20"/>
  <c r="J24" i="2"/>
  <c r="J24" i="20" s="1"/>
  <c r="G24" i="20"/>
  <c r="J26" i="20"/>
  <c r="G26" i="20"/>
  <c r="J29" i="2"/>
  <c r="J29" i="20" s="1"/>
  <c r="G29" i="20"/>
  <c r="J23" i="2"/>
  <c r="J23" i="20" s="1"/>
  <c r="G23" i="20"/>
  <c r="J25" i="2"/>
  <c r="J25" i="20" s="1"/>
  <c r="G25" i="20"/>
  <c r="L31" i="20"/>
  <c r="K31" i="20"/>
  <c r="L30" i="20"/>
  <c r="P30" i="20" s="1"/>
  <c r="K30" i="20"/>
  <c r="L29" i="20"/>
  <c r="K29" i="20"/>
  <c r="L28" i="20"/>
  <c r="K28" i="20"/>
  <c r="L27" i="20"/>
  <c r="K27" i="20"/>
  <c r="L26" i="20"/>
  <c r="P26" i="20" s="1"/>
  <c r="K26" i="20"/>
  <c r="L25" i="20"/>
  <c r="K25" i="20"/>
  <c r="L24" i="20"/>
  <c r="P24" i="20" s="1"/>
  <c r="K24" i="20"/>
  <c r="L23" i="20"/>
  <c r="K23" i="20"/>
  <c r="L22" i="20"/>
  <c r="K22" i="20"/>
  <c r="L21" i="20"/>
  <c r="K21" i="20"/>
  <c r="L20" i="20"/>
  <c r="P20" i="20" s="1"/>
  <c r="K20" i="20"/>
  <c r="J21" i="20"/>
  <c r="M23" i="20" l="1"/>
  <c r="P27" i="20"/>
  <c r="M27" i="20"/>
  <c r="M31" i="20"/>
  <c r="M24" i="20"/>
  <c r="M20" i="20"/>
  <c r="M28" i="20"/>
  <c r="M21" i="20"/>
  <c r="M25" i="20"/>
  <c r="M29" i="20"/>
  <c r="M22" i="20"/>
  <c r="M26" i="20"/>
  <c r="M30" i="20"/>
  <c r="P23" i="20"/>
  <c r="P29" i="20"/>
  <c r="P28" i="20"/>
  <c r="P31" i="20"/>
  <c r="P22" i="20"/>
  <c r="P25" i="20"/>
  <c r="P21" i="20"/>
  <c r="N8" i="20"/>
</calcChain>
</file>

<file path=xl/sharedStrings.xml><?xml version="1.0" encoding="utf-8"?>
<sst xmlns="http://schemas.openxmlformats.org/spreadsheetml/2006/main" count="154" uniqueCount="42">
  <si>
    <t>Oil</t>
  </si>
  <si>
    <t xml:space="preserve">Condensate </t>
  </si>
  <si>
    <t>NGL</t>
  </si>
  <si>
    <t>Sum Liquid</t>
  </si>
  <si>
    <t>Gas *)</t>
  </si>
  <si>
    <t>Gas</t>
  </si>
  <si>
    <t>Oil Equivalents</t>
  </si>
  <si>
    <t>Forecast from December year before</t>
  </si>
  <si>
    <t>Actual  production</t>
  </si>
  <si>
    <t>Forecast (actual calorific value)</t>
  </si>
  <si>
    <t>Actual production (actual calorific value)</t>
  </si>
  <si>
    <t>Forecast</t>
  </si>
  <si>
    <t xml:space="preserve">Year </t>
  </si>
  <si>
    <t>Month</t>
  </si>
  <si>
    <t xml:space="preserve">MSm³ </t>
  </si>
  <si>
    <t xml:space="preserve">GSm³ </t>
  </si>
  <si>
    <t>MSm³ o.e</t>
  </si>
  <si>
    <t>MSm³ o.e/day</t>
  </si>
  <si>
    <t>Olje</t>
  </si>
  <si>
    <t>Kondensat</t>
  </si>
  <si>
    <t>Sum Væske</t>
  </si>
  <si>
    <t>Gass *)</t>
  </si>
  <si>
    <t>Gass</t>
  </si>
  <si>
    <t>SUM</t>
  </si>
  <si>
    <t>Sum væske</t>
  </si>
  <si>
    <t>Prognose fra desember året før</t>
  </si>
  <si>
    <t>Faktisk produksjon</t>
  </si>
  <si>
    <t>Prognose (faktisk varmeverdi)</t>
  </si>
  <si>
    <t>Faktisk produksjon (faktisk varmeverdi)</t>
  </si>
  <si>
    <t>Prognose</t>
  </si>
  <si>
    <t>År</t>
  </si>
  <si>
    <t>Mnd</t>
  </si>
  <si>
    <t>MSm³ o.e/dag</t>
  </si>
  <si>
    <t>Dager i mnd</t>
  </si>
  <si>
    <t>Rød tekst er foreløpige tall.</t>
  </si>
  <si>
    <t>Red figures are preliminary.</t>
  </si>
  <si>
    <t>Mill bbl/day</t>
  </si>
  <si>
    <t xml:space="preserve">Mill Sm³/day </t>
  </si>
  <si>
    <t>Mill Sm³ o.e/day</t>
  </si>
  <si>
    <t>Prognose  (faktisk varmeverdi)</t>
  </si>
  <si>
    <t>mill fat/dag</t>
  </si>
  <si>
    <t>MSm³ /dag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</si>
</sst>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4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17" fontId="0" fillId="0" borderId="0" xfId="0" applyNumberFormat="1"/>
    <xf numFmtId="2" fontId="0" fillId="0" borderId="0" xfId="0" applyNumberFormat="1"/>
    <xf numFmtId="0" fontId="1" fillId="0" borderId="0" xfId="0" applyFont="1"/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center" wrapText="1"/>
    </xf>
    <xf numFmtId="0" fontId="0" fillId="0" borderId="1" xfId="0" applyBorder="1"/>
    <xf numFmtId="0" fontId="0" fillId="4" borderId="1" xfId="0" applyFill="1" applyBorder="1" applyAlignment="1">
      <alignment horizontal="center"/>
    </xf>
    <xf numFmtId="0" fontId="0" fillId="4" borderId="1" xfId="0" applyFill="1" applyBorder="1" applyAlignment="1">
      <alignment horizontal="center" wrapText="1"/>
    </xf>
    <xf numFmtId="164" fontId="0" fillId="0" borderId="0" xfId="0" applyNumberFormat="1"/>
    <xf numFmtId="0" fontId="3" fillId="0" borderId="0" xfId="0" applyFont="1"/>
    <xf numFmtId="0" fontId="4" fillId="0" borderId="0" xfId="0" applyFont="1" applyAlignment="1">
      <alignment horizontal="left" readingOrder="1"/>
    </xf>
    <xf numFmtId="2" fontId="2" fillId="0" borderId="0" xfId="0" applyNumberFormat="1" applyFont="1"/>
    <xf numFmtId="3" fontId="0" fillId="0" borderId="0" xfId="0" applyNumberFormat="1"/>
    <xf numFmtId="165" fontId="0" fillId="0" borderId="0" xfId="0" applyNumberFormat="1"/>
    <xf numFmtId="0" fontId="5" fillId="0" borderId="0" xfId="0" applyFont="1"/>
    <xf numFmtId="3" fontId="3" fillId="0" borderId="0" xfId="0" applyNumberFormat="1" applyFont="1"/>
    <xf numFmtId="0" fontId="2" fillId="0" borderId="0" xfId="0" applyFont="1"/>
    <xf numFmtId="17" fontId="8" fillId="0" borderId="0" xfId="0" applyNumberFormat="1" applyFont="1"/>
    <xf numFmtId="17" fontId="0" fillId="0" borderId="1" xfId="0" applyNumberFormat="1" applyBorder="1"/>
    <xf numFmtId="165" fontId="6" fillId="0" borderId="1" xfId="0" applyNumberFormat="1" applyFont="1" applyBorder="1"/>
    <xf numFmtId="2" fontId="2" fillId="0" borderId="1" xfId="0" applyNumberFormat="1" applyFont="1" applyBorder="1"/>
    <xf numFmtId="2" fontId="0" fillId="2" borderId="1" xfId="0" applyNumberFormat="1" applyFill="1" applyBorder="1"/>
    <xf numFmtId="2" fontId="2" fillId="2" borderId="1" xfId="0" applyNumberFormat="1" applyFont="1" applyFill="1" applyBorder="1"/>
    <xf numFmtId="165" fontId="0" fillId="5" borderId="1" xfId="0" applyNumberFormat="1" applyFill="1" applyBorder="1"/>
    <xf numFmtId="165" fontId="2" fillId="5" borderId="1" xfId="0" applyNumberFormat="1" applyFont="1" applyFill="1" applyBorder="1"/>
    <xf numFmtId="165" fontId="7" fillId="0" borderId="1" xfId="0" applyNumberFormat="1" applyFont="1" applyBorder="1"/>
    <xf numFmtId="0" fontId="2" fillId="0" borderId="1" xfId="0" applyFont="1" applyBorder="1"/>
    <xf numFmtId="2" fontId="9" fillId="0" borderId="1" xfId="0" applyNumberFormat="1" applyFont="1" applyBorder="1"/>
    <xf numFmtId="2" fontId="10" fillId="0" borderId="1" xfId="0" applyNumberFormat="1" applyFont="1" applyBorder="1"/>
    <xf numFmtId="165" fontId="10" fillId="5" borderId="1" xfId="0" applyNumberFormat="1" applyFont="1" applyFill="1" applyBorder="1"/>
    <xf numFmtId="165" fontId="9" fillId="5" borderId="1" xfId="0" applyNumberFormat="1" applyFont="1" applyFill="1" applyBorder="1"/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0000"/>
      <color rgb="FFFF7C80"/>
      <color rgb="FF38A800"/>
      <color rgb="FFFF00FF"/>
      <color rgb="FFFF5050"/>
      <color rgb="FFFFFF00"/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11" Type="http://schemas.openxmlformats.org/officeDocument/2006/relationships/customXml" Target="../customXml/item5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428624</xdr:colOff>
      <xdr:row>2</xdr:row>
      <xdr:rowOff>185058</xdr:rowOff>
    </xdr:from>
    <xdr:to>
      <xdr:col>0</xdr:col>
      <xdr:colOff>1041335</xdr:colOff>
      <xdr:row>2</xdr:row>
      <xdr:rowOff>883557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7B2310A5-986C-3CBA-02BD-6E35E07AD0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8624" y="566058"/>
          <a:ext cx="612711" cy="695324"/>
        </a:xfrm>
        <a:prstGeom prst="rect">
          <a:avLst/>
        </a:prstGeom>
      </xdr:spPr>
    </xdr:pic>
    <xdr:clientData/>
  </xdr:twoCellAnchor>
  <xdr:twoCellAnchor editAs="oneCell">
    <xdr:from>
      <xdr:col>0</xdr:col>
      <xdr:colOff>412297</xdr:colOff>
      <xdr:row>5</xdr:row>
      <xdr:rowOff>194582</xdr:rowOff>
    </xdr:from>
    <xdr:to>
      <xdr:col>0</xdr:col>
      <xdr:colOff>1021833</xdr:colOff>
      <xdr:row>5</xdr:row>
      <xdr:rowOff>893081</xdr:rowOff>
    </xdr:to>
    <xdr:pic>
      <xdr:nvPicPr>
        <xdr:cNvPr id="5" name="Bilde 4">
          <a:extLst>
            <a:ext uri="{FF2B5EF4-FFF2-40B4-BE49-F238E27FC236}">
              <a16:creationId xmlns:a16="http://schemas.microsoft.com/office/drawing/2014/main" id="{74DDBBBF-7E9E-4C4D-A5ED-C9CD139C16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2297" y="2024743"/>
          <a:ext cx="612711" cy="6953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470647</xdr:colOff>
      <xdr:row>5</xdr:row>
      <xdr:rowOff>134471</xdr:rowOff>
    </xdr:from>
    <xdr:to>
      <xdr:col>0</xdr:col>
      <xdr:colOff>1083358</xdr:colOff>
      <xdr:row>5</xdr:row>
      <xdr:rowOff>836145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CF83DEE7-5762-47BB-987F-FE73E47ABE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0647" y="1848971"/>
          <a:ext cx="612711" cy="695324"/>
        </a:xfrm>
        <a:prstGeom prst="rect">
          <a:avLst/>
        </a:prstGeom>
      </xdr:spPr>
    </xdr:pic>
    <xdr:clientData/>
  </xdr:twoCellAnchor>
  <xdr:twoCellAnchor editAs="oneCell">
    <xdr:from>
      <xdr:col>0</xdr:col>
      <xdr:colOff>470647</xdr:colOff>
      <xdr:row>2</xdr:row>
      <xdr:rowOff>134471</xdr:rowOff>
    </xdr:from>
    <xdr:to>
      <xdr:col>0</xdr:col>
      <xdr:colOff>1083358</xdr:colOff>
      <xdr:row>2</xdr:row>
      <xdr:rowOff>836145</xdr:rowOff>
    </xdr:to>
    <xdr:pic>
      <xdr:nvPicPr>
        <xdr:cNvPr id="5" name="Bilde 4">
          <a:extLst>
            <a:ext uri="{FF2B5EF4-FFF2-40B4-BE49-F238E27FC236}">
              <a16:creationId xmlns:a16="http://schemas.microsoft.com/office/drawing/2014/main" id="{3CC0D08E-47BA-44F4-82C8-B092BF601D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0647" y="515471"/>
          <a:ext cx="612711" cy="6953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9">
    <tabColor rgb="FFFFFF00"/>
    <pageSetUpPr fitToPage="1"/>
  </sheetPr>
  <dimension ref="A2:R47"/>
  <sheetViews>
    <sheetView tabSelected="1" topLeftCell="A3" zoomScale="85" zoomScaleNormal="85" workbookViewId="0">
      <selection activeCell="Q19" sqref="Q19"/>
    </sheetView>
  </sheetViews>
  <sheetFormatPr baseColWidth="10" defaultColWidth="11.3984375" defaultRowHeight="14" x14ac:dyDescent="0.3"/>
  <cols>
    <col min="1" max="1" width="23" customWidth="1"/>
    <col min="8" max="8" width="12.3984375" customWidth="1"/>
    <col min="9" max="9" width="12.59765625" customWidth="1"/>
    <col min="10" max="10" width="14.3984375" bestFit="1" customWidth="1"/>
    <col min="13" max="13" width="14.59765625" customWidth="1"/>
    <col min="14" max="14" width="13.3984375" customWidth="1"/>
    <col min="15" max="15" width="11.59765625" bestFit="1" customWidth="1"/>
  </cols>
  <sheetData>
    <row r="2" spans="1:18" x14ac:dyDescent="0.3">
      <c r="A2" s="7"/>
      <c r="B2" s="7"/>
      <c r="C2" s="33" t="s">
        <v>0</v>
      </c>
      <c r="D2" s="33"/>
      <c r="E2" s="7" t="s">
        <v>1</v>
      </c>
      <c r="F2" s="7" t="s">
        <v>2</v>
      </c>
      <c r="G2" s="7" t="s">
        <v>3</v>
      </c>
      <c r="H2" s="7" t="s">
        <v>4</v>
      </c>
      <c r="I2" s="7" t="s">
        <v>5</v>
      </c>
      <c r="J2" s="7" t="s">
        <v>6</v>
      </c>
      <c r="K2" s="7" t="s">
        <v>1</v>
      </c>
      <c r="L2" s="7" t="s">
        <v>2</v>
      </c>
      <c r="M2" s="7" t="s">
        <v>3</v>
      </c>
      <c r="N2" s="7" t="s">
        <v>6</v>
      </c>
    </row>
    <row r="3" spans="1:18" ht="83.95" customHeight="1" x14ac:dyDescent="0.3">
      <c r="A3" s="7"/>
      <c r="B3" s="7"/>
      <c r="C3" s="8" t="s">
        <v>7</v>
      </c>
      <c r="D3" s="8" t="s">
        <v>8</v>
      </c>
      <c r="E3" s="8" t="s">
        <v>8</v>
      </c>
      <c r="F3" s="8" t="s">
        <v>8</v>
      </c>
      <c r="G3" s="8" t="s">
        <v>8</v>
      </c>
      <c r="H3" s="8" t="s">
        <v>9</v>
      </c>
      <c r="I3" s="8" t="s">
        <v>10</v>
      </c>
      <c r="J3" s="8" t="s">
        <v>8</v>
      </c>
      <c r="K3" s="8" t="s">
        <v>11</v>
      </c>
      <c r="L3" s="8" t="s">
        <v>11</v>
      </c>
      <c r="M3" s="8" t="s">
        <v>11</v>
      </c>
      <c r="N3" s="8" t="s">
        <v>11</v>
      </c>
    </row>
    <row r="4" spans="1:18" x14ac:dyDescent="0.3">
      <c r="A4" s="7" t="s">
        <v>12</v>
      </c>
      <c r="B4" s="7" t="s">
        <v>13</v>
      </c>
      <c r="C4" s="7" t="s">
        <v>14</v>
      </c>
      <c r="D4" s="7" t="s">
        <v>14</v>
      </c>
      <c r="E4" s="7" t="s">
        <v>14</v>
      </c>
      <c r="F4" s="7" t="s">
        <v>14</v>
      </c>
      <c r="G4" s="7" t="s">
        <v>14</v>
      </c>
      <c r="H4" s="7" t="s">
        <v>15</v>
      </c>
      <c r="I4" s="7" t="s">
        <v>15</v>
      </c>
      <c r="J4" s="7" t="s">
        <v>16</v>
      </c>
      <c r="K4" s="7" t="s">
        <v>14</v>
      </c>
      <c r="L4" s="7" t="s">
        <v>14</v>
      </c>
      <c r="M4" s="7" t="s">
        <v>14</v>
      </c>
      <c r="N4" s="7" t="s">
        <v>17</v>
      </c>
    </row>
    <row r="5" spans="1:18" x14ac:dyDescent="0.3">
      <c r="A5" s="4"/>
      <c r="B5" s="4"/>
      <c r="C5" s="32" t="s">
        <v>18</v>
      </c>
      <c r="D5" s="32"/>
      <c r="E5" s="4" t="s">
        <v>19</v>
      </c>
      <c r="F5" s="4" t="s">
        <v>2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19</v>
      </c>
      <c r="L5" s="4" t="s">
        <v>2</v>
      </c>
      <c r="M5" s="4" t="s">
        <v>24</v>
      </c>
      <c r="N5" s="4" t="s">
        <v>23</v>
      </c>
    </row>
    <row r="6" spans="1:18" ht="83.95" customHeight="1" x14ac:dyDescent="0.3">
      <c r="A6" s="4"/>
      <c r="B6" s="4"/>
      <c r="C6" s="5" t="s">
        <v>25</v>
      </c>
      <c r="D6" s="5" t="s">
        <v>26</v>
      </c>
      <c r="E6" s="5" t="s">
        <v>26</v>
      </c>
      <c r="F6" s="5" t="s">
        <v>26</v>
      </c>
      <c r="G6" s="5" t="s">
        <v>26</v>
      </c>
      <c r="H6" s="5" t="s">
        <v>27</v>
      </c>
      <c r="I6" s="5" t="s">
        <v>28</v>
      </c>
      <c r="J6" s="5" t="s">
        <v>26</v>
      </c>
      <c r="K6" s="5" t="s">
        <v>29</v>
      </c>
      <c r="L6" s="5" t="s">
        <v>29</v>
      </c>
      <c r="M6" s="5" t="s">
        <v>29</v>
      </c>
      <c r="N6" s="5" t="s">
        <v>29</v>
      </c>
    </row>
    <row r="7" spans="1:18" x14ac:dyDescent="0.3">
      <c r="A7" s="4" t="s">
        <v>30</v>
      </c>
      <c r="B7" s="4" t="s">
        <v>31</v>
      </c>
      <c r="C7" s="4" t="s">
        <v>14</v>
      </c>
      <c r="D7" s="4" t="s">
        <v>14</v>
      </c>
      <c r="E7" s="4" t="s">
        <v>14</v>
      </c>
      <c r="F7" s="4" t="s">
        <v>14</v>
      </c>
      <c r="G7" s="4" t="s">
        <v>14</v>
      </c>
      <c r="H7" s="4" t="s">
        <v>15</v>
      </c>
      <c r="I7" s="4" t="s">
        <v>15</v>
      </c>
      <c r="J7" s="4" t="s">
        <v>16</v>
      </c>
      <c r="K7" s="4" t="s">
        <v>14</v>
      </c>
      <c r="L7" s="4" t="s">
        <v>14</v>
      </c>
      <c r="M7" s="4" t="s">
        <v>14</v>
      </c>
      <c r="N7" s="4" t="s">
        <v>32</v>
      </c>
      <c r="O7" s="6" t="s">
        <v>33</v>
      </c>
    </row>
    <row r="8" spans="1:18" x14ac:dyDescent="0.3">
      <c r="A8" s="6">
        <v>2025</v>
      </c>
      <c r="B8" s="19">
        <v>45658</v>
      </c>
      <c r="C8" s="20">
        <v>8.5261014966140856</v>
      </c>
      <c r="D8" s="21">
        <v>8.6832250000000002</v>
      </c>
      <c r="E8" s="21">
        <v>5.9378E-2</v>
      </c>
      <c r="F8" s="21">
        <v>1.007266</v>
      </c>
      <c r="G8" s="23">
        <f t="shared" ref="G8:G19" si="0">SUM(D8:F8)</f>
        <v>9.7498690000000003</v>
      </c>
      <c r="H8" s="20">
        <v>11.010654714992553</v>
      </c>
      <c r="I8" s="21">
        <v>10.768450428</v>
      </c>
      <c r="J8" s="22">
        <f t="shared" ref="J8:J19" si="1">SUM(G8+I8)</f>
        <v>20.518319427999998</v>
      </c>
      <c r="K8" s="20">
        <v>9.6644084278523223E-2</v>
      </c>
      <c r="L8" s="20">
        <v>1.1398916552837319</v>
      </c>
      <c r="M8" s="20">
        <f t="shared" ref="M8:M19" si="2">L8+K8+C8</f>
        <v>9.7626372361763405</v>
      </c>
      <c r="N8" s="20">
        <f>SUM(C8+H8+K8+L8)/O8</f>
        <v>0.6701061919731901</v>
      </c>
      <c r="O8" s="6">
        <f t="shared" ref="O8:O18" si="3">B9-B8</f>
        <v>31</v>
      </c>
      <c r="Q8" s="14"/>
      <c r="R8" s="9"/>
    </row>
    <row r="9" spans="1:18" x14ac:dyDescent="0.3">
      <c r="A9" s="6">
        <v>2025</v>
      </c>
      <c r="B9" s="19">
        <v>45689</v>
      </c>
      <c r="C9" s="20">
        <v>7.5714777209310338</v>
      </c>
      <c r="D9" s="21">
        <v>7.6031409999999999</v>
      </c>
      <c r="E9" s="21">
        <v>0.110761</v>
      </c>
      <c r="F9" s="21">
        <v>0.87876600000000005</v>
      </c>
      <c r="G9" s="22">
        <f t="shared" si="0"/>
        <v>8.5926679999999998</v>
      </c>
      <c r="H9" s="20">
        <v>9.5765228274427336</v>
      </c>
      <c r="I9" s="21">
        <v>9.9790790079999994</v>
      </c>
      <c r="J9" s="22">
        <f t="shared" si="1"/>
        <v>18.571747007999999</v>
      </c>
      <c r="K9" s="20">
        <v>8.640939792530844E-2</v>
      </c>
      <c r="L9" s="20">
        <v>0.98935601386006444</v>
      </c>
      <c r="M9" s="20">
        <f t="shared" si="2"/>
        <v>8.6472431327164063</v>
      </c>
      <c r="N9" s="20">
        <f t="shared" ref="N9:N18" si="4">SUM(C9+H9+K9+L9)/O9</f>
        <v>0.65084878429139781</v>
      </c>
      <c r="O9" s="6">
        <f t="shared" si="3"/>
        <v>28</v>
      </c>
      <c r="Q9" s="14"/>
      <c r="R9" s="9"/>
    </row>
    <row r="10" spans="1:18" x14ac:dyDescent="0.3">
      <c r="A10" s="6">
        <v>2025</v>
      </c>
      <c r="B10" s="19">
        <v>45717</v>
      </c>
      <c r="C10" s="20">
        <v>8.3125359022140977</v>
      </c>
      <c r="D10" s="21">
        <v>8.6605799999999995</v>
      </c>
      <c r="E10" s="21">
        <v>9.8855999999999999E-2</v>
      </c>
      <c r="F10" s="21">
        <v>0.97445700000000002</v>
      </c>
      <c r="G10" s="23">
        <f t="shared" si="0"/>
        <v>9.7338929999999984</v>
      </c>
      <c r="H10" s="20">
        <v>10.842847985526634</v>
      </c>
      <c r="I10" s="21">
        <v>10.916467301000001</v>
      </c>
      <c r="J10" s="23">
        <f t="shared" si="1"/>
        <v>20.650360300999999</v>
      </c>
      <c r="K10" s="20">
        <v>9.3593835368665168E-2</v>
      </c>
      <c r="L10" s="20">
        <v>1.1610032103804222</v>
      </c>
      <c r="M10" s="20">
        <f t="shared" si="2"/>
        <v>9.5671329479631844</v>
      </c>
      <c r="N10" s="20">
        <f t="shared" si="4"/>
        <v>0.65838648172547809</v>
      </c>
      <c r="O10" s="6">
        <f t="shared" si="3"/>
        <v>31</v>
      </c>
      <c r="Q10" s="14"/>
      <c r="R10" s="9"/>
    </row>
    <row r="11" spans="1:18" x14ac:dyDescent="0.3">
      <c r="A11" s="6">
        <v>2025</v>
      </c>
      <c r="B11" s="19">
        <v>45748</v>
      </c>
      <c r="C11" s="20">
        <v>8.42564417140904</v>
      </c>
      <c r="D11" s="21">
        <v>8.7022809999999993</v>
      </c>
      <c r="E11" s="21">
        <v>7.8012999999999999E-2</v>
      </c>
      <c r="F11" s="21">
        <v>0.89567099999999999</v>
      </c>
      <c r="G11" s="23">
        <f t="shared" si="0"/>
        <v>9.6759649999999997</v>
      </c>
      <c r="H11" s="20">
        <v>10.066910145492459</v>
      </c>
      <c r="I11" s="21">
        <v>10.258724737</v>
      </c>
      <c r="J11" s="23">
        <f t="shared" si="1"/>
        <v>19.934689736999999</v>
      </c>
      <c r="K11" s="20">
        <v>6.2899699114495888E-2</v>
      </c>
      <c r="L11" s="20">
        <v>1.0808688783305604</v>
      </c>
      <c r="M11" s="20">
        <f t="shared" si="2"/>
        <v>9.5694127488540968</v>
      </c>
      <c r="N11" s="20">
        <f t="shared" si="4"/>
        <v>0.65454409647821843</v>
      </c>
      <c r="O11" s="6">
        <f t="shared" si="3"/>
        <v>30</v>
      </c>
      <c r="Q11" s="14"/>
      <c r="R11" s="9"/>
    </row>
    <row r="12" spans="1:18" x14ac:dyDescent="0.3">
      <c r="A12" s="6">
        <v>2025</v>
      </c>
      <c r="B12" s="19">
        <v>45778</v>
      </c>
      <c r="C12" s="20">
        <v>8.8093540236295489</v>
      </c>
      <c r="D12" s="21">
        <v>8.8226040000000001</v>
      </c>
      <c r="E12" s="21">
        <v>2.6353999999999999E-2</v>
      </c>
      <c r="F12" s="21">
        <v>0.85267999999999999</v>
      </c>
      <c r="G12" s="22">
        <f t="shared" si="0"/>
        <v>9.7016379999999991</v>
      </c>
      <c r="H12" s="20">
        <v>9.1795273194211582</v>
      </c>
      <c r="I12" s="21">
        <v>9.2663610849999998</v>
      </c>
      <c r="J12" s="22">
        <f t="shared" si="1"/>
        <v>18.967999084999999</v>
      </c>
      <c r="K12" s="20">
        <v>2.8842919520684518E-2</v>
      </c>
      <c r="L12" s="20">
        <v>1.0364390968429993</v>
      </c>
      <c r="M12" s="20">
        <f t="shared" si="2"/>
        <v>9.8746360399932325</v>
      </c>
      <c r="N12" s="20">
        <f t="shared" si="4"/>
        <v>0.61465043094885141</v>
      </c>
      <c r="O12" s="6">
        <f t="shared" si="3"/>
        <v>31</v>
      </c>
      <c r="Q12" s="14"/>
      <c r="R12" s="9"/>
    </row>
    <row r="13" spans="1:18" x14ac:dyDescent="0.3">
      <c r="A13" s="6">
        <v>2025</v>
      </c>
      <c r="B13" s="19">
        <v>45809</v>
      </c>
      <c r="C13" s="20">
        <v>7.7434901333584927</v>
      </c>
      <c r="D13" s="21">
        <v>8.0008839999999992</v>
      </c>
      <c r="E13" s="21">
        <v>4.0722000000000001E-2</v>
      </c>
      <c r="F13" s="21">
        <v>0.83271200000000001</v>
      </c>
      <c r="G13" s="22">
        <f t="shared" si="0"/>
        <v>8.8743180000000006</v>
      </c>
      <c r="H13" s="20">
        <v>8.5079286056783818</v>
      </c>
      <c r="I13" s="21">
        <v>8.8038845860000006</v>
      </c>
      <c r="J13" s="23">
        <f t="shared" si="1"/>
        <v>17.678202586000001</v>
      </c>
      <c r="K13" s="20">
        <v>2.6302688322175527E-2</v>
      </c>
      <c r="L13" s="20">
        <v>0.95557689370752485</v>
      </c>
      <c r="M13" s="20">
        <f t="shared" si="2"/>
        <v>8.7253697153881937</v>
      </c>
      <c r="N13" s="20">
        <f t="shared" si="4"/>
        <v>0.5744432773688859</v>
      </c>
      <c r="O13" s="6">
        <f t="shared" si="3"/>
        <v>30</v>
      </c>
      <c r="Q13" s="14"/>
      <c r="R13" s="9"/>
    </row>
    <row r="14" spans="1:18" x14ac:dyDescent="0.3">
      <c r="A14" s="6">
        <v>2025</v>
      </c>
      <c r="B14" s="19">
        <v>45839</v>
      </c>
      <c r="C14" s="20">
        <v>8.916337601640123</v>
      </c>
      <c r="D14" s="21">
        <v>9.7122480000000007</v>
      </c>
      <c r="E14" s="21">
        <v>4.7767999999999998E-2</v>
      </c>
      <c r="F14" s="21">
        <v>0.94989699999999999</v>
      </c>
      <c r="G14" s="23">
        <f t="shared" si="0"/>
        <v>10.709913</v>
      </c>
      <c r="H14" s="20">
        <v>9.9575726329662331</v>
      </c>
      <c r="I14" s="21">
        <v>10.223273982</v>
      </c>
      <c r="J14" s="23">
        <f t="shared" si="1"/>
        <v>20.933186982000002</v>
      </c>
      <c r="K14" s="20">
        <v>5.0122670829296112E-2</v>
      </c>
      <c r="L14" s="20">
        <v>1.1195971466392716</v>
      </c>
      <c r="M14" s="20">
        <f t="shared" si="2"/>
        <v>10.086057419108691</v>
      </c>
      <c r="N14" s="20">
        <f t="shared" si="4"/>
        <v>0.64656871135725558</v>
      </c>
      <c r="O14" s="6">
        <f t="shared" si="3"/>
        <v>31</v>
      </c>
      <c r="Q14" s="14"/>
      <c r="R14" s="9"/>
    </row>
    <row r="15" spans="1:18" x14ac:dyDescent="0.3">
      <c r="A15" s="6">
        <v>2025</v>
      </c>
      <c r="B15" s="19">
        <v>45870</v>
      </c>
      <c r="C15" s="20">
        <v>8.8588055467349101</v>
      </c>
      <c r="D15" s="21">
        <v>9.633737</v>
      </c>
      <c r="E15" s="21">
        <v>8.8034000000000001E-2</v>
      </c>
      <c r="F15" s="21">
        <v>0.91851099999999997</v>
      </c>
      <c r="G15" s="23">
        <f t="shared" si="0"/>
        <v>10.640282000000001</v>
      </c>
      <c r="H15" s="20">
        <v>10.176712000648504</v>
      </c>
      <c r="I15" s="21">
        <v>10.355858138</v>
      </c>
      <c r="J15" s="23">
        <f t="shared" si="1"/>
        <v>20.996140138000001</v>
      </c>
      <c r="K15" s="20">
        <v>7.5951910112053156E-2</v>
      </c>
      <c r="L15" s="20">
        <v>1.1283199841141551</v>
      </c>
      <c r="M15" s="20">
        <f t="shared" si="2"/>
        <v>10.063077440961118</v>
      </c>
      <c r="N15" s="20">
        <f t="shared" si="4"/>
        <v>0.65289643360031047</v>
      </c>
      <c r="O15" s="6">
        <f t="shared" si="3"/>
        <v>31</v>
      </c>
      <c r="Q15" s="14"/>
      <c r="R15" s="9"/>
    </row>
    <row r="16" spans="1:18" x14ac:dyDescent="0.3">
      <c r="A16" s="6">
        <v>2025</v>
      </c>
      <c r="B16" s="19">
        <v>45901</v>
      </c>
      <c r="C16" s="20">
        <v>8.2274412205033283</v>
      </c>
      <c r="D16" s="29">
        <v>9.0065650000000002</v>
      </c>
      <c r="E16" s="29">
        <v>0.161857</v>
      </c>
      <c r="F16" s="29">
        <v>0.72953800000000002</v>
      </c>
      <c r="G16" s="23">
        <f>SUM(D16:F16)</f>
        <v>9.8979599999999994</v>
      </c>
      <c r="H16" s="20">
        <v>8.6270816771587793</v>
      </c>
      <c r="I16" s="29">
        <v>8.5314156200000006</v>
      </c>
      <c r="J16" s="23">
        <f t="shared" si="1"/>
        <v>18.429375620000002</v>
      </c>
      <c r="K16" s="20">
        <v>8.0697310859250138E-2</v>
      </c>
      <c r="L16" s="20">
        <v>1.0046281474177199</v>
      </c>
      <c r="M16" s="20">
        <f t="shared" si="2"/>
        <v>9.3127666787802976</v>
      </c>
      <c r="N16" s="20">
        <f t="shared" si="4"/>
        <v>0.59799494519796925</v>
      </c>
      <c r="O16" s="6">
        <f t="shared" si="3"/>
        <v>30</v>
      </c>
      <c r="Q16" s="14"/>
      <c r="R16" s="9"/>
    </row>
    <row r="17" spans="1:18" x14ac:dyDescent="0.3">
      <c r="A17" s="6">
        <v>2025</v>
      </c>
      <c r="B17" s="19">
        <v>45931</v>
      </c>
      <c r="C17" s="20">
        <v>8.9306708616817403</v>
      </c>
      <c r="D17" s="21">
        <v>9.3675060000000006</v>
      </c>
      <c r="E17" s="21">
        <v>0.10623100000000001</v>
      </c>
      <c r="F17" s="21">
        <v>0.88313799999999998</v>
      </c>
      <c r="G17" s="23">
        <f t="shared" si="0"/>
        <v>10.356875</v>
      </c>
      <c r="H17" s="20">
        <v>10.665487160791237</v>
      </c>
      <c r="I17" s="21">
        <v>10.457660028999999</v>
      </c>
      <c r="J17" s="23">
        <f t="shared" si="1"/>
        <v>20.814535028999998</v>
      </c>
      <c r="K17" s="20">
        <v>9.3785089440643787E-2</v>
      </c>
      <c r="L17" s="20">
        <v>1.2954964436581078</v>
      </c>
      <c r="M17" s="20">
        <f t="shared" si="2"/>
        <v>10.319952394780492</v>
      </c>
      <c r="N17" s="20">
        <f t="shared" si="4"/>
        <v>0.67694966308295901</v>
      </c>
      <c r="O17" s="6">
        <f t="shared" si="3"/>
        <v>31</v>
      </c>
      <c r="Q17" s="14"/>
      <c r="R17" s="9"/>
    </row>
    <row r="18" spans="1:18" x14ac:dyDescent="0.3">
      <c r="A18" s="6">
        <v>2025</v>
      </c>
      <c r="B18" s="19">
        <v>45962</v>
      </c>
      <c r="C18" s="20">
        <v>8.6035013680848671</v>
      </c>
      <c r="D18" s="21">
        <v>8.9490839999999992</v>
      </c>
      <c r="E18" s="21">
        <v>0.10698199999999999</v>
      </c>
      <c r="F18" s="21">
        <v>0.90267299999999995</v>
      </c>
      <c r="G18" s="23">
        <f t="shared" si="0"/>
        <v>9.9587389999999996</v>
      </c>
      <c r="H18" s="20">
        <v>10.624372615477675</v>
      </c>
      <c r="I18" s="21">
        <v>10.877881095999999</v>
      </c>
      <c r="J18" s="23">
        <f t="shared" si="1"/>
        <v>20.836620095999997</v>
      </c>
      <c r="K18" s="20">
        <v>9.4565617386251688E-2</v>
      </c>
      <c r="L18" s="20">
        <v>1.3207285665446384</v>
      </c>
      <c r="M18" s="20">
        <f t="shared" si="2"/>
        <v>10.018795552015757</v>
      </c>
      <c r="N18" s="20">
        <f t="shared" si="4"/>
        <v>0.6881056055831144</v>
      </c>
      <c r="O18" s="6">
        <f t="shared" si="3"/>
        <v>30</v>
      </c>
      <c r="P18" s="9"/>
      <c r="Q18" s="14"/>
      <c r="R18" s="9"/>
    </row>
    <row r="19" spans="1:18" ht="15.75" customHeight="1" x14ac:dyDescent="0.3">
      <c r="A19" s="6">
        <v>2025</v>
      </c>
      <c r="B19" s="19">
        <v>45992</v>
      </c>
      <c r="C19" s="20">
        <v>9.1946399531987328</v>
      </c>
      <c r="D19" s="21">
        <v>9.6689620000000005</v>
      </c>
      <c r="E19" s="21">
        <v>0.108511</v>
      </c>
      <c r="F19" s="21">
        <v>1.028564</v>
      </c>
      <c r="G19" s="23">
        <f t="shared" si="0"/>
        <v>10.806037</v>
      </c>
      <c r="H19" s="20">
        <v>11.077655537082775</v>
      </c>
      <c r="I19" s="21">
        <v>11.401361173</v>
      </c>
      <c r="J19" s="23">
        <f t="shared" si="1"/>
        <v>22.207398173000001</v>
      </c>
      <c r="K19" s="20">
        <v>9.8314692502754042E-2</v>
      </c>
      <c r="L19" s="20">
        <v>1.4073673172639796</v>
      </c>
      <c r="M19" s="20">
        <f t="shared" si="2"/>
        <v>10.700321962965466</v>
      </c>
      <c r="N19" s="20">
        <f>SUM(C19+H19+K19+L19)/O19</f>
        <v>0.70251540322736261</v>
      </c>
      <c r="O19" s="6">
        <f>B20-B19</f>
        <v>31</v>
      </c>
      <c r="Q19" s="14"/>
      <c r="R19" s="9"/>
    </row>
    <row r="20" spans="1:18" ht="15.75" customHeight="1" x14ac:dyDescent="0.3">
      <c r="A20" s="6">
        <v>2026</v>
      </c>
      <c r="B20" s="19">
        <v>46023</v>
      </c>
      <c r="C20" s="20">
        <v>9.2650388899999996</v>
      </c>
      <c r="D20" s="21">
        <v>9.7222489999999997</v>
      </c>
      <c r="E20" s="21">
        <v>0.10749599999999999</v>
      </c>
      <c r="F20" s="21">
        <v>1.0068509999999999</v>
      </c>
      <c r="G20" s="23">
        <f>SUM(D20:F20)</f>
        <v>10.836595999999998</v>
      </c>
      <c r="H20" s="20">
        <v>10.727954452068051</v>
      </c>
      <c r="I20" s="21">
        <v>11.304307394</v>
      </c>
      <c r="J20" s="22">
        <f>SUM(G20+I20)</f>
        <v>22.140903393999999</v>
      </c>
      <c r="K20" s="20">
        <v>8.9969999999999994E-2</v>
      </c>
      <c r="L20" s="20">
        <v>0.9511554028958652</v>
      </c>
      <c r="M20" s="20">
        <f>L20+K20+C20</f>
        <v>10.306164292895865</v>
      </c>
      <c r="N20" s="20">
        <f>SUM(C20+H20+K20+L20)/O20</f>
        <v>0.67851995951496502</v>
      </c>
      <c r="O20" s="6">
        <f t="shared" ref="O20:O31" si="5">B21-B20</f>
        <v>31</v>
      </c>
      <c r="Q20" s="14"/>
      <c r="R20" s="9"/>
    </row>
    <row r="21" spans="1:18" x14ac:dyDescent="0.3">
      <c r="A21" s="6">
        <v>2026</v>
      </c>
      <c r="B21" s="19">
        <v>46054</v>
      </c>
      <c r="C21" s="20">
        <v>8.2966063099999996</v>
      </c>
      <c r="D21" s="21">
        <v>8.7391740000000002</v>
      </c>
      <c r="E21" s="21">
        <v>8.8884000000000005E-2</v>
      </c>
      <c r="F21" s="21">
        <v>0.83811400000000003</v>
      </c>
      <c r="G21" s="22">
        <f t="shared" ref="G21:G31" si="6">SUM(D21:F21)</f>
        <v>9.6661719999999995</v>
      </c>
      <c r="H21" s="20">
        <v>10.159601279666189</v>
      </c>
      <c r="I21" s="21">
        <v>9.9350877079999993</v>
      </c>
      <c r="J21" s="22">
        <f t="shared" ref="J21:J31" si="7">SUM(G21+I21)</f>
        <v>19.601259708000001</v>
      </c>
      <c r="K21" s="20">
        <v>8.0509999999999998E-2</v>
      </c>
      <c r="L21" s="20">
        <v>0.93796988580052931</v>
      </c>
      <c r="M21" s="20">
        <f t="shared" ref="M21:M31" si="8">L21+K21+C21</f>
        <v>9.3150861958005287</v>
      </c>
      <c r="N21" s="20">
        <f t="shared" ref="N21:N30" si="9">SUM(C21+H21+K21+L21)/O21</f>
        <v>0.69552455269523994</v>
      </c>
      <c r="O21" s="6">
        <f>B22-B21</f>
        <v>28</v>
      </c>
      <c r="Q21" s="14"/>
      <c r="R21" s="9"/>
    </row>
    <row r="22" spans="1:18" x14ac:dyDescent="0.3">
      <c r="A22" s="6">
        <v>2026</v>
      </c>
      <c r="B22" s="19">
        <v>46082</v>
      </c>
      <c r="C22" s="20">
        <v>8.8641395900000006</v>
      </c>
      <c r="D22" s="21">
        <v>9.5212269999999997</v>
      </c>
      <c r="E22" s="21">
        <v>9.7264000000000003E-2</v>
      </c>
      <c r="F22" s="21">
        <v>0.93611800000000001</v>
      </c>
      <c r="G22" s="23">
        <f t="shared" si="6"/>
        <v>10.554608999999999</v>
      </c>
      <c r="H22" s="20">
        <v>10.887774512378494</v>
      </c>
      <c r="I22" s="21">
        <v>10.880243231</v>
      </c>
      <c r="J22" s="23">
        <f t="shared" si="7"/>
        <v>21.434852231000001</v>
      </c>
      <c r="K22" s="20">
        <v>8.6699999999999999E-2</v>
      </c>
      <c r="L22" s="20">
        <v>1.0038397629610403</v>
      </c>
      <c r="M22" s="20">
        <f t="shared" si="8"/>
        <v>9.9546793529610405</v>
      </c>
      <c r="N22" s="20">
        <f t="shared" si="9"/>
        <v>0.67233722146256558</v>
      </c>
      <c r="O22" s="6">
        <f t="shared" si="5"/>
        <v>31</v>
      </c>
      <c r="Q22" s="14"/>
      <c r="R22" s="9"/>
    </row>
    <row r="23" spans="1:18" x14ac:dyDescent="0.3">
      <c r="A23" s="6">
        <v>2026</v>
      </c>
      <c r="B23" s="19">
        <v>46113</v>
      </c>
      <c r="C23" s="20">
        <v>8.6219985999999995</v>
      </c>
      <c r="D23" s="21">
        <v>9.3116599999999998</v>
      </c>
      <c r="E23" s="21">
        <v>0.102231</v>
      </c>
      <c r="F23" s="21">
        <v>0.93427199999999999</v>
      </c>
      <c r="G23" s="23">
        <f t="shared" si="6"/>
        <v>10.348163</v>
      </c>
      <c r="H23" s="20">
        <v>9.9118578444715517</v>
      </c>
      <c r="I23" s="21">
        <v>10.212332526000001</v>
      </c>
      <c r="J23" s="23">
        <f t="shared" si="7"/>
        <v>20.560495526</v>
      </c>
      <c r="K23" s="20">
        <v>8.473E-2</v>
      </c>
      <c r="L23" s="20">
        <v>0.94347756137446093</v>
      </c>
      <c r="M23" s="20">
        <f t="shared" si="8"/>
        <v>9.6502061613744612</v>
      </c>
      <c r="N23" s="20">
        <f t="shared" si="9"/>
        <v>0.65206880019486713</v>
      </c>
      <c r="O23" s="6">
        <f t="shared" si="5"/>
        <v>30</v>
      </c>
      <c r="Q23" s="14"/>
      <c r="R23" s="9"/>
    </row>
    <row r="24" spans="1:18" x14ac:dyDescent="0.3">
      <c r="A24" s="6">
        <v>2026</v>
      </c>
      <c r="B24" s="19">
        <v>46143</v>
      </c>
      <c r="C24" s="20">
        <v>7.9218646499999998</v>
      </c>
      <c r="D24" s="21">
        <v>8.4604700000000008</v>
      </c>
      <c r="E24" s="21">
        <v>6.4635999999999999E-2</v>
      </c>
      <c r="F24" s="21">
        <v>0.84336500000000003</v>
      </c>
      <c r="G24" s="22">
        <f t="shared" si="6"/>
        <v>9.3684710000000013</v>
      </c>
      <c r="H24" s="20">
        <v>9.4217826954709416</v>
      </c>
      <c r="I24" s="21">
        <v>9.442290861</v>
      </c>
      <c r="J24" s="22">
        <f t="shared" si="7"/>
        <v>18.810761861000003</v>
      </c>
      <c r="K24" s="20">
        <v>8.5980000000000001E-2</v>
      </c>
      <c r="L24" s="20">
        <v>0.87184421491331754</v>
      </c>
      <c r="M24" s="20">
        <f t="shared" si="8"/>
        <v>8.8796888649133177</v>
      </c>
      <c r="N24" s="20">
        <f t="shared" si="9"/>
        <v>0.59037005033497603</v>
      </c>
      <c r="O24" s="6">
        <f t="shared" si="5"/>
        <v>31</v>
      </c>
      <c r="Q24" s="14"/>
      <c r="R24" s="9"/>
    </row>
    <row r="25" spans="1:18" x14ac:dyDescent="0.3">
      <c r="A25" s="6">
        <v>2026</v>
      </c>
      <c r="B25" s="19">
        <v>46174</v>
      </c>
      <c r="C25" s="20">
        <v>8.5604571000000007</v>
      </c>
      <c r="D25" s="21">
        <v>8.6953779999999998</v>
      </c>
      <c r="E25" s="21">
        <v>9.2733999999999997E-2</v>
      </c>
      <c r="F25" s="21">
        <v>0.85322900000000002</v>
      </c>
      <c r="G25" s="22">
        <f t="shared" si="6"/>
        <v>9.6413410000000006</v>
      </c>
      <c r="H25" s="20">
        <v>9.4964497979391052</v>
      </c>
      <c r="I25" s="21">
        <v>9.9978314659999992</v>
      </c>
      <c r="J25" s="23">
        <f t="shared" si="7"/>
        <v>19.639172465999998</v>
      </c>
      <c r="K25" s="20">
        <v>7.9479999999999995E-2</v>
      </c>
      <c r="L25" s="20">
        <v>0.90070364393931956</v>
      </c>
      <c r="M25" s="20">
        <f t="shared" si="8"/>
        <v>9.5406407439393206</v>
      </c>
      <c r="N25" s="20">
        <f t="shared" si="9"/>
        <v>0.63456968472928088</v>
      </c>
      <c r="O25" s="6">
        <f t="shared" si="5"/>
        <v>30</v>
      </c>
      <c r="Q25" s="14"/>
      <c r="R25" s="9"/>
    </row>
    <row r="26" spans="1:18" x14ac:dyDescent="0.3">
      <c r="A26" s="6">
        <v>2026</v>
      </c>
      <c r="B26" s="19">
        <v>46204</v>
      </c>
      <c r="C26" s="20">
        <v>8.9431174500000008</v>
      </c>
      <c r="D26" s="21">
        <v>8.7931889999999999</v>
      </c>
      <c r="E26" s="21">
        <v>9.4534000000000007E-2</v>
      </c>
      <c r="F26" s="21">
        <v>0.90218600000000004</v>
      </c>
      <c r="G26" s="23">
        <f t="shared" si="6"/>
        <v>9.7899089999999998</v>
      </c>
      <c r="H26" s="20">
        <v>11.06826158963311</v>
      </c>
      <c r="I26" s="21">
        <v>10.903644492</v>
      </c>
      <c r="J26" s="23">
        <f>SUM(G26+I26)</f>
        <v>20.693553491999999</v>
      </c>
      <c r="K26" s="20">
        <v>8.6220000000000005E-2</v>
      </c>
      <c r="L26" s="20">
        <v>1.0410721347675047</v>
      </c>
      <c r="M26" s="20">
        <f t="shared" si="8"/>
        <v>10.070409584767505</v>
      </c>
      <c r="N26" s="20">
        <f t="shared" si="9"/>
        <v>0.68189261852905214</v>
      </c>
      <c r="O26" s="6">
        <f t="shared" si="5"/>
        <v>31</v>
      </c>
      <c r="Q26" s="14"/>
      <c r="R26" s="9"/>
    </row>
    <row r="27" spans="1:18" x14ac:dyDescent="0.3">
      <c r="A27" s="6">
        <v>2026</v>
      </c>
      <c r="B27" s="19">
        <v>46235</v>
      </c>
      <c r="C27" s="20">
        <v>8.8864493200000005</v>
      </c>
      <c r="D27" s="28">
        <v>9.2741690000000006</v>
      </c>
      <c r="E27" s="28">
        <v>8.1350000000000006E-2</v>
      </c>
      <c r="F27" s="28">
        <v>0.86004100000000006</v>
      </c>
      <c r="G27" s="23">
        <f t="shared" si="6"/>
        <v>10.215560000000002</v>
      </c>
      <c r="H27" s="20">
        <v>10.806220582310875</v>
      </c>
      <c r="I27" s="28">
        <v>10.601039999999999</v>
      </c>
      <c r="J27" s="23">
        <f t="shared" si="7"/>
        <v>20.816600000000001</v>
      </c>
      <c r="K27" s="20">
        <v>8.6249999999999993E-2</v>
      </c>
      <c r="L27" s="20">
        <v>0.99390990285986225</v>
      </c>
      <c r="M27" s="20">
        <f t="shared" si="8"/>
        <v>9.9666092228598622</v>
      </c>
      <c r="N27" s="20">
        <f t="shared" si="9"/>
        <v>0.67009128403776574</v>
      </c>
      <c r="O27" s="6">
        <f t="shared" si="5"/>
        <v>31</v>
      </c>
      <c r="Q27" s="14"/>
      <c r="R27" s="9"/>
    </row>
    <row r="28" spans="1:18" x14ac:dyDescent="0.3">
      <c r="A28" s="6">
        <v>2026</v>
      </c>
      <c r="B28" s="19">
        <v>46266</v>
      </c>
      <c r="C28" s="20">
        <v>8.1928530399999993</v>
      </c>
      <c r="D28" s="28"/>
      <c r="E28" s="28"/>
      <c r="F28" s="28"/>
      <c r="G28" s="23">
        <f>SUM(D28:F28)</f>
        <v>0</v>
      </c>
      <c r="H28" s="20">
        <v>9.5966058434389776</v>
      </c>
      <c r="I28" s="28"/>
      <c r="J28" s="23">
        <f t="shared" si="7"/>
        <v>0</v>
      </c>
      <c r="K28" s="20">
        <v>8.233E-2</v>
      </c>
      <c r="L28" s="20">
        <v>0.89031692916898897</v>
      </c>
      <c r="M28" s="20">
        <f t="shared" si="8"/>
        <v>9.1654999691689873</v>
      </c>
      <c r="N28" s="20">
        <f t="shared" si="9"/>
        <v>0.62540352708693214</v>
      </c>
      <c r="O28" s="6">
        <f t="shared" si="5"/>
        <v>30</v>
      </c>
      <c r="Q28" s="14"/>
      <c r="R28" s="9"/>
    </row>
    <row r="29" spans="1:18" x14ac:dyDescent="0.3">
      <c r="A29" s="6">
        <v>2026</v>
      </c>
      <c r="B29" s="19">
        <v>46296</v>
      </c>
      <c r="C29" s="20">
        <v>8.5774933000000004</v>
      </c>
      <c r="D29" s="28"/>
      <c r="E29" s="28"/>
      <c r="F29" s="28"/>
      <c r="G29" s="23">
        <f t="shared" si="6"/>
        <v>0</v>
      </c>
      <c r="H29" s="20">
        <v>10.792280493807224</v>
      </c>
      <c r="I29" s="28"/>
      <c r="J29" s="23">
        <f t="shared" si="7"/>
        <v>0</v>
      </c>
      <c r="K29" s="20">
        <v>8.6480000000000001E-2</v>
      </c>
      <c r="L29" s="20">
        <v>1.1969317208453212</v>
      </c>
      <c r="M29" s="20">
        <f t="shared" si="8"/>
        <v>9.8609050208453226</v>
      </c>
      <c r="N29" s="20">
        <f t="shared" si="9"/>
        <v>0.66623179079524353</v>
      </c>
      <c r="O29" s="6">
        <f t="shared" si="5"/>
        <v>31</v>
      </c>
      <c r="Q29" s="14"/>
      <c r="R29" s="9"/>
    </row>
    <row r="30" spans="1:18" x14ac:dyDescent="0.3">
      <c r="A30" s="6">
        <v>2026</v>
      </c>
      <c r="B30" s="19">
        <v>46327</v>
      </c>
      <c r="C30" s="20">
        <v>8.2928281300000002</v>
      </c>
      <c r="D30" s="28"/>
      <c r="E30" s="28"/>
      <c r="F30" s="28"/>
      <c r="G30" s="23">
        <f t="shared" si="6"/>
        <v>0</v>
      </c>
      <c r="H30" s="20">
        <v>10.695478217678708</v>
      </c>
      <c r="I30" s="28"/>
      <c r="J30" s="23">
        <f t="shared" si="7"/>
        <v>0</v>
      </c>
      <c r="K30" s="20">
        <v>8.4110000000000004E-2</v>
      </c>
      <c r="L30" s="20">
        <v>1.1996880495775784</v>
      </c>
      <c r="M30" s="20">
        <f t="shared" si="8"/>
        <v>9.5766261795775787</v>
      </c>
      <c r="N30" s="20">
        <f t="shared" si="9"/>
        <v>0.67573681324187618</v>
      </c>
      <c r="O30" s="6">
        <f t="shared" si="5"/>
        <v>30</v>
      </c>
      <c r="Q30" s="14"/>
      <c r="R30" s="9"/>
    </row>
    <row r="31" spans="1:18" x14ac:dyDescent="0.3">
      <c r="A31" s="6">
        <v>2026</v>
      </c>
      <c r="B31" s="19">
        <v>46357</v>
      </c>
      <c r="C31" s="20">
        <v>8.6257685599999991</v>
      </c>
      <c r="D31" s="28"/>
      <c r="E31" s="28"/>
      <c r="F31" s="28"/>
      <c r="G31" s="23">
        <f t="shared" si="6"/>
        <v>0</v>
      </c>
      <c r="H31" s="20">
        <v>10.989532730431687</v>
      </c>
      <c r="I31" s="28"/>
      <c r="J31" s="23">
        <f t="shared" si="7"/>
        <v>0</v>
      </c>
      <c r="K31" s="20">
        <v>8.6690000000000003E-2</v>
      </c>
      <c r="L31" s="20">
        <v>1.2021959298962115</v>
      </c>
      <c r="M31" s="20">
        <f t="shared" si="8"/>
        <v>9.9146544898962112</v>
      </c>
      <c r="N31" s="20">
        <f>SUM(C31+H31+K31+L31)/O31</f>
        <v>0.67432862001057747</v>
      </c>
      <c r="O31" s="6">
        <f t="shared" si="5"/>
        <v>31</v>
      </c>
      <c r="Q31" s="14"/>
      <c r="R31" s="9"/>
    </row>
    <row r="32" spans="1:18" x14ac:dyDescent="0.3">
      <c r="B32" s="18">
        <v>46388</v>
      </c>
    </row>
    <row r="33" spans="1:10" x14ac:dyDescent="0.3">
      <c r="E33" s="15"/>
      <c r="H33" s="15"/>
      <c r="J33" s="2"/>
    </row>
    <row r="34" spans="1:10" x14ac:dyDescent="0.3">
      <c r="A34" s="10" t="s">
        <v>34</v>
      </c>
    </row>
    <row r="35" spans="1:10" x14ac:dyDescent="0.3">
      <c r="A35" s="10" t="s">
        <v>35</v>
      </c>
    </row>
    <row r="36" spans="1:10" x14ac:dyDescent="0.3">
      <c r="A36" s="10"/>
    </row>
    <row r="37" spans="1:10" x14ac:dyDescent="0.3">
      <c r="A37" s="3"/>
    </row>
    <row r="46" spans="1:10" x14ac:dyDescent="0.3">
      <c r="A46" s="3"/>
      <c r="B46" s="3"/>
      <c r="C46" s="3"/>
      <c r="D46" s="3"/>
    </row>
    <row r="47" spans="1:10" ht="15.6" x14ac:dyDescent="0.35">
      <c r="D47" s="11"/>
    </row>
  </sheetData>
  <dataConsolidate>
    <dataRefs count="1">
      <dataRef ref="C6:C17" sheet="produksjonsdata-Sm3"/>
    </dataRefs>
  </dataConsolidate>
  <mergeCells count="2">
    <mergeCell ref="C5:D5"/>
    <mergeCell ref="C2:D2"/>
  </mergeCells>
  <printOptions gridLines="1"/>
  <pageMargins left="0.23622047244094491" right="0.23622047244094491" top="0.74803149606299213" bottom="0.74803149606299213" header="0.31496062992125984" footer="0.31496062992125984"/>
  <pageSetup paperSize="9" scale="73" orientation="landscape" r:id="rId1"/>
  <drawing r:id="rId2"/>
  <webPublishItems count="2">
    <webPublishItem id="9829" divId="Kopi av Data-til ODs-kvartalrtapport_9829" sourceType="range" sourceRef="A2:J31" destinationFile="C:\Users\imv\Desktop\Diverse til nettet\Sokkelåret\3.kvartal\exel-filer\Prod_data_Sm3.mht"/>
    <webPublishItem id="10186" divId="Prod_data_pressemelding-1 (4)_10186" sourceType="range" sourceRef="A2:M35" destinationFile="C:\Users\imv\Desktop\Prod-aug\Prod_data_pressemelding-aug.mht"/>
  </webPublishItem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2:S49"/>
  <sheetViews>
    <sheetView topLeftCell="A10" zoomScale="85" zoomScaleNormal="85" workbookViewId="0">
      <selection activeCell="F22" sqref="F22"/>
    </sheetView>
  </sheetViews>
  <sheetFormatPr baseColWidth="10" defaultColWidth="11.3984375" defaultRowHeight="14" x14ac:dyDescent="0.3"/>
  <cols>
    <col min="1" max="1" width="23" customWidth="1"/>
    <col min="8" max="8" width="12.3984375" customWidth="1"/>
    <col min="9" max="9" width="12.59765625" customWidth="1"/>
    <col min="10" max="10" width="15.3984375" customWidth="1"/>
    <col min="11" max="11" width="12.59765625" customWidth="1"/>
    <col min="13" max="13" width="14.59765625" customWidth="1"/>
    <col min="14" max="14" width="13.3984375" customWidth="1"/>
    <col min="15" max="15" width="10.59765625" bestFit="1" customWidth="1"/>
  </cols>
  <sheetData>
    <row r="2" spans="1:16" x14ac:dyDescent="0.3">
      <c r="A2" s="7"/>
      <c r="B2" s="7"/>
      <c r="C2" s="33" t="s">
        <v>0</v>
      </c>
      <c r="D2" s="33"/>
      <c r="E2" s="7" t="s">
        <v>1</v>
      </c>
      <c r="F2" s="7" t="s">
        <v>2</v>
      </c>
      <c r="G2" s="7" t="s">
        <v>3</v>
      </c>
      <c r="H2" s="7" t="s">
        <v>5</v>
      </c>
      <c r="I2" s="7" t="s">
        <v>5</v>
      </c>
      <c r="J2" s="7" t="s">
        <v>6</v>
      </c>
      <c r="K2" s="7" t="s">
        <v>1</v>
      </c>
      <c r="L2" s="7" t="s">
        <v>2</v>
      </c>
      <c r="M2" s="7" t="s">
        <v>3</v>
      </c>
      <c r="N2" s="7" t="s">
        <v>6</v>
      </c>
    </row>
    <row r="3" spans="1:16" ht="69.849999999999994" x14ac:dyDescent="0.3">
      <c r="A3" s="7"/>
      <c r="B3" s="7"/>
      <c r="C3" s="8" t="s">
        <v>7</v>
      </c>
      <c r="D3" s="8" t="s">
        <v>8</v>
      </c>
      <c r="E3" s="8" t="s">
        <v>8</v>
      </c>
      <c r="F3" s="8" t="s">
        <v>8</v>
      </c>
      <c r="G3" s="8" t="s">
        <v>8</v>
      </c>
      <c r="H3" s="8" t="s">
        <v>9</v>
      </c>
      <c r="I3" s="8" t="s">
        <v>10</v>
      </c>
      <c r="J3" s="8" t="s">
        <v>8</v>
      </c>
      <c r="K3" s="8" t="s">
        <v>11</v>
      </c>
      <c r="L3" s="8" t="s">
        <v>11</v>
      </c>
      <c r="M3" s="8" t="s">
        <v>11</v>
      </c>
      <c r="N3" s="8" t="s">
        <v>11</v>
      </c>
    </row>
    <row r="4" spans="1:16" x14ac:dyDescent="0.3">
      <c r="A4" s="7" t="s">
        <v>12</v>
      </c>
      <c r="B4" s="7" t="s">
        <v>13</v>
      </c>
      <c r="C4" s="7" t="s">
        <v>36</v>
      </c>
      <c r="D4" s="7" t="s">
        <v>36</v>
      </c>
      <c r="E4" s="7" t="s">
        <v>36</v>
      </c>
      <c r="F4" s="7" t="s">
        <v>36</v>
      </c>
      <c r="G4" s="7" t="s">
        <v>36</v>
      </c>
      <c r="H4" s="7" t="s">
        <v>37</v>
      </c>
      <c r="I4" s="7" t="s">
        <v>37</v>
      </c>
      <c r="J4" s="7" t="s">
        <v>38</v>
      </c>
      <c r="K4" s="7" t="s">
        <v>36</v>
      </c>
      <c r="L4" s="7" t="s">
        <v>36</v>
      </c>
      <c r="M4" s="7" t="s">
        <v>36</v>
      </c>
      <c r="N4" s="7" t="s">
        <v>17</v>
      </c>
    </row>
    <row r="5" spans="1:16" x14ac:dyDescent="0.3">
      <c r="A5" s="4"/>
      <c r="B5" s="4"/>
      <c r="C5" s="32" t="s">
        <v>18</v>
      </c>
      <c r="D5" s="32"/>
      <c r="E5" s="4" t="s">
        <v>19</v>
      </c>
      <c r="F5" s="4" t="s">
        <v>2</v>
      </c>
      <c r="G5" s="4" t="s">
        <v>20</v>
      </c>
      <c r="H5" s="4" t="s">
        <v>22</v>
      </c>
      <c r="I5" s="4" t="s">
        <v>22</v>
      </c>
      <c r="J5" s="4" t="s">
        <v>23</v>
      </c>
      <c r="K5" s="4" t="s">
        <v>19</v>
      </c>
      <c r="L5" s="4" t="s">
        <v>2</v>
      </c>
      <c r="M5" s="4" t="s">
        <v>24</v>
      </c>
      <c r="N5" s="4" t="s">
        <v>23</v>
      </c>
    </row>
    <row r="6" spans="1:16" ht="71.2" customHeight="1" x14ac:dyDescent="0.3">
      <c r="A6" s="4"/>
      <c r="B6" s="4"/>
      <c r="C6" s="5" t="s">
        <v>25</v>
      </c>
      <c r="D6" s="5" t="s">
        <v>26</v>
      </c>
      <c r="E6" s="5" t="s">
        <v>26</v>
      </c>
      <c r="F6" s="5" t="s">
        <v>26</v>
      </c>
      <c r="G6" s="5" t="s">
        <v>26</v>
      </c>
      <c r="H6" s="5" t="s">
        <v>39</v>
      </c>
      <c r="I6" s="5" t="s">
        <v>28</v>
      </c>
      <c r="J6" s="5" t="s">
        <v>26</v>
      </c>
      <c r="K6" s="5" t="s">
        <v>29</v>
      </c>
      <c r="L6" s="5" t="s">
        <v>29</v>
      </c>
      <c r="M6" s="5" t="s">
        <v>29</v>
      </c>
      <c r="N6" s="5" t="s">
        <v>29</v>
      </c>
    </row>
    <row r="7" spans="1:16" x14ac:dyDescent="0.3">
      <c r="A7" s="4" t="s">
        <v>30</v>
      </c>
      <c r="B7" s="4" t="s">
        <v>31</v>
      </c>
      <c r="C7" s="4" t="s">
        <v>40</v>
      </c>
      <c r="D7" s="4" t="s">
        <v>40</v>
      </c>
      <c r="E7" s="4" t="s">
        <v>40</v>
      </c>
      <c r="F7" s="4" t="s">
        <v>40</v>
      </c>
      <c r="G7" s="4" t="s">
        <v>40</v>
      </c>
      <c r="H7" s="4" t="s">
        <v>41</v>
      </c>
      <c r="I7" s="4" t="s">
        <v>41</v>
      </c>
      <c r="J7" s="4" t="s">
        <v>32</v>
      </c>
      <c r="K7" s="4" t="s">
        <v>40</v>
      </c>
      <c r="L7" s="4" t="s">
        <v>40</v>
      </c>
      <c r="M7" s="4" t="s">
        <v>40</v>
      </c>
      <c r="N7" s="4" t="s">
        <v>32</v>
      </c>
      <c r="O7" s="6" t="s">
        <v>33</v>
      </c>
    </row>
    <row r="8" spans="1:16" x14ac:dyDescent="0.3">
      <c r="A8" s="6">
        <f>'produksjonsdata-Sm3'!A8</f>
        <v>2025</v>
      </c>
      <c r="B8" s="19">
        <f>'produksjonsdata-Sm3'!B8</f>
        <v>45658</v>
      </c>
      <c r="C8" s="24">
        <f>'produksjonsdata-Sm3'!C8*6.29/'produksjonsdata-per dag'!$O8</f>
        <v>1.7299734972162129</v>
      </c>
      <c r="D8" s="24">
        <f>'produksjonsdata-Sm3'!D8*6.29/'produksjonsdata-per dag'!$O8</f>
        <v>1.7618543629032259</v>
      </c>
      <c r="E8" s="24">
        <f>'produksjonsdata-Sm3'!E8*6.29/'produksjonsdata-per dag'!$O8</f>
        <v>1.2047987741935485E-2</v>
      </c>
      <c r="F8" s="24">
        <f>'produksjonsdata-Sm3'!F8*6.29/'produksjonsdata-per dag'!$O8</f>
        <v>0.20437752064516129</v>
      </c>
      <c r="G8" s="24">
        <f>'produksjonsdata-Sm3'!G8*6.29/'produksjonsdata-per dag'!$O8</f>
        <v>1.9782798712903227</v>
      </c>
      <c r="H8" s="24">
        <f>'produksjonsdata-Sm3'!H8*1000/'produksjonsdata-per dag'!$O8</f>
        <v>355.18241016105014</v>
      </c>
      <c r="I8" s="24">
        <f>'produksjonsdata-Sm3'!I8*1000/'produksjonsdata-per dag'!$O8</f>
        <v>347.36936864516127</v>
      </c>
      <c r="J8" s="24">
        <f>'produksjonsdata-Sm3'!J8/O8</f>
        <v>0.66188127187096768</v>
      </c>
      <c r="K8" s="24">
        <f>'produksjonsdata-Sm3'!K8*6.29/'produksjonsdata-per dag'!$O8</f>
        <v>1.960939645522294E-2</v>
      </c>
      <c r="L8" s="24">
        <f>'produksjonsdata-Sm3'!L8*6.29/'produksjonsdata-per dag'!$O8</f>
        <v>0.23128769392692497</v>
      </c>
      <c r="M8" s="24">
        <f>L8+K8+C8</f>
        <v>1.9808705875983608</v>
      </c>
      <c r="N8" s="20">
        <f>'produksjonsdata-Sm3'!N8</f>
        <v>0.6701061919731901</v>
      </c>
      <c r="O8" s="6">
        <f>B9-B8</f>
        <v>31</v>
      </c>
      <c r="P8">
        <f>H8/L8</f>
        <v>1535.6736198566168</v>
      </c>
    </row>
    <row r="9" spans="1:16" x14ac:dyDescent="0.3">
      <c r="A9" s="6">
        <f>'produksjonsdata-Sm3'!A9</f>
        <v>2025</v>
      </c>
      <c r="B9" s="19">
        <f>'produksjonsdata-Sm3'!B9</f>
        <v>45689</v>
      </c>
      <c r="C9" s="24">
        <f>'produksjonsdata-Sm3'!C9*6.29/'produksjonsdata-per dag'!$O9</f>
        <v>1.7008783880234357</v>
      </c>
      <c r="D9" s="24">
        <f>'produksjonsdata-Sm3'!D9*6.29/'produksjonsdata-per dag'!$O9</f>
        <v>1.7079913174999999</v>
      </c>
      <c r="E9" s="24">
        <f>'produksjonsdata-Sm3'!E9*6.29/'produksjonsdata-per dag'!$O9</f>
        <v>2.4881667499999999E-2</v>
      </c>
      <c r="F9" s="24">
        <f>'produksjonsdata-Sm3'!F9*6.29/'produksjonsdata-per dag'!$O9</f>
        <v>0.19740850500000001</v>
      </c>
      <c r="G9" s="24">
        <f>'produksjonsdata-Sm3'!G9*6.29/'produksjonsdata-per dag'!$O9</f>
        <v>1.93028149</v>
      </c>
      <c r="H9" s="24">
        <f>'produksjonsdata-Sm3'!H9*1000/'produksjonsdata-per dag'!$O9</f>
        <v>342.01867240866903</v>
      </c>
      <c r="I9" s="24">
        <f>'produksjonsdata-Sm3'!I9*1000/'produksjonsdata-per dag'!$O9</f>
        <v>356.3956788571428</v>
      </c>
      <c r="J9" s="24">
        <f>'produksjonsdata-Sm3'!J9/O9</f>
        <v>0.66327667885714281</v>
      </c>
      <c r="K9" s="24">
        <f>'produksjonsdata-Sm3'!K9*6.29/'produksjonsdata-per dag'!$O9</f>
        <v>1.9411254033935361E-2</v>
      </c>
      <c r="L9" s="24">
        <f>'produksjonsdata-Sm3'!L9*6.29/'produksjonsdata-per dag'!$O9</f>
        <v>0.22225176168499305</v>
      </c>
      <c r="M9" s="24">
        <f t="shared" ref="M9:M19" si="0">L9+K9+C9</f>
        <v>1.9425414037423641</v>
      </c>
      <c r="N9" s="20">
        <f>'produksjonsdata-Sm3'!N9</f>
        <v>0.65084878429139781</v>
      </c>
      <c r="O9" s="6">
        <f t="shared" ref="O9:O31" si="1">B10-B9</f>
        <v>28</v>
      </c>
      <c r="P9">
        <f t="shared" ref="P9:P31" si="2">H9/L9</f>
        <v>1538.8794663118431</v>
      </c>
    </row>
    <row r="10" spans="1:16" x14ac:dyDescent="0.3">
      <c r="A10" s="6">
        <f>'produksjonsdata-Sm3'!A10</f>
        <v>2025</v>
      </c>
      <c r="B10" s="19">
        <f>'produksjonsdata-Sm3'!B10</f>
        <v>45717</v>
      </c>
      <c r="C10" s="24">
        <f>'produksjonsdata-Sm3'!C10*6.29/'produksjonsdata-per dag'!$O10</f>
        <v>1.686640349191183</v>
      </c>
      <c r="D10" s="24">
        <f>'produksjonsdata-Sm3'!D10*6.29/'produksjonsdata-per dag'!$O10</f>
        <v>1.7572596193548387</v>
      </c>
      <c r="E10" s="24">
        <f>'produksjonsdata-Sm3'!E10*6.29/'produksjonsdata-per dag'!$O10</f>
        <v>2.005820129032258E-2</v>
      </c>
      <c r="F10" s="24">
        <f>'produksjonsdata-Sm3'!F10*6.29/'produksjonsdata-per dag'!$O10</f>
        <v>0.19772046870967744</v>
      </c>
      <c r="G10" s="24">
        <f>'produksjonsdata-Sm3'!G10*6.29/'produksjonsdata-per dag'!$O10</f>
        <v>1.9750382893548386</v>
      </c>
      <c r="H10" s="24">
        <f>'produksjonsdata-Sm3'!H10*1000/'produksjonsdata-per dag'!$O10</f>
        <v>349.76928985569788</v>
      </c>
      <c r="I10" s="24">
        <f>'produksjonsdata-Sm3'!I10*1000/'produksjonsdata-per dag'!$O10</f>
        <v>352.14410648387098</v>
      </c>
      <c r="J10" s="24">
        <f>'produksjonsdata-Sm3'!J10/O10</f>
        <v>0.66614065487096774</v>
      </c>
      <c r="K10" s="24">
        <f>'produksjonsdata-Sm3'!K10*6.29/'produksjonsdata-per dag'!$O10</f>
        <v>1.8990491111900126E-2</v>
      </c>
      <c r="L10" s="24">
        <f>'produksjonsdata-Sm3'!L10*6.29/'produksjonsdata-per dag'!$O10</f>
        <v>0.23557129655783407</v>
      </c>
      <c r="M10" s="24">
        <f t="shared" si="0"/>
        <v>1.9412021368609171</v>
      </c>
      <c r="N10" s="20">
        <f>'produksjonsdata-Sm3'!N10</f>
        <v>0.65838648172547809</v>
      </c>
      <c r="O10" s="6">
        <f t="shared" si="1"/>
        <v>31</v>
      </c>
      <c r="P10">
        <f t="shared" si="2"/>
        <v>1484.7704069490808</v>
      </c>
    </row>
    <row r="11" spans="1:16" x14ac:dyDescent="0.3">
      <c r="A11" s="6">
        <f>'produksjonsdata-Sm3'!A11</f>
        <v>2025</v>
      </c>
      <c r="B11" s="19">
        <f>'produksjonsdata-Sm3'!B11</f>
        <v>45748</v>
      </c>
      <c r="C11" s="24">
        <f>'produksjonsdata-Sm3'!C11*6.29/'produksjonsdata-per dag'!$O11</f>
        <v>1.7665767279387621</v>
      </c>
      <c r="D11" s="24">
        <f>'produksjonsdata-Sm3'!D11*6.29/'produksjonsdata-per dag'!$O11</f>
        <v>1.8245782496666665</v>
      </c>
      <c r="E11" s="24">
        <f>'produksjonsdata-Sm3'!E11*6.29/'produksjonsdata-per dag'!$O11</f>
        <v>1.6356725666666665E-2</v>
      </c>
      <c r="F11" s="24">
        <f>'produksjonsdata-Sm3'!F11*6.29/'produksjonsdata-per dag'!$O11</f>
        <v>0.187792353</v>
      </c>
      <c r="G11" s="24">
        <f>'produksjonsdata-Sm3'!G11*6.29/'produksjonsdata-per dag'!$O11</f>
        <v>2.0287273283333334</v>
      </c>
      <c r="H11" s="24">
        <f>'produksjonsdata-Sm3'!H11*1000/'produksjonsdata-per dag'!$O11</f>
        <v>335.5636715164153</v>
      </c>
      <c r="I11" s="24">
        <f>'produksjonsdata-Sm3'!I11*1000/'produksjonsdata-per dag'!$O11</f>
        <v>341.95749123333337</v>
      </c>
      <c r="J11" s="24">
        <f>'produksjonsdata-Sm3'!J11/O11</f>
        <v>0.66448965790000003</v>
      </c>
      <c r="K11" s="24">
        <f>'produksjonsdata-Sm3'!K11*6.29/'produksjonsdata-per dag'!$O11</f>
        <v>1.3187970247672638E-2</v>
      </c>
      <c r="L11" s="24">
        <f>'produksjonsdata-Sm3'!L11*6.29/'produksjonsdata-per dag'!$O11</f>
        <v>0.22662217482330752</v>
      </c>
      <c r="M11" s="24">
        <f t="shared" si="0"/>
        <v>2.0063868730097423</v>
      </c>
      <c r="N11" s="20">
        <f>'produksjonsdata-Sm3'!N11</f>
        <v>0.65454409647821843</v>
      </c>
      <c r="O11" s="6">
        <f t="shared" si="1"/>
        <v>30</v>
      </c>
      <c r="P11">
        <f t="shared" si="2"/>
        <v>1480.7186091919166</v>
      </c>
    </row>
    <row r="12" spans="1:16" x14ac:dyDescent="0.3">
      <c r="A12" s="6">
        <f>'produksjonsdata-Sm3'!A12</f>
        <v>2025</v>
      </c>
      <c r="B12" s="19">
        <f>'produksjonsdata-Sm3'!B12</f>
        <v>45778</v>
      </c>
      <c r="C12" s="24">
        <f>'produksjonsdata-Sm3'!C12*6.29/'produksjonsdata-per dag'!$O12</f>
        <v>1.7874463486654792</v>
      </c>
      <c r="D12" s="24">
        <f>'produksjonsdata-Sm3'!D12*6.29/'produksjonsdata-per dag'!$O12</f>
        <v>1.7901348116129032</v>
      </c>
      <c r="E12" s="24">
        <f>'produksjonsdata-Sm3'!E12*6.29/'produksjonsdata-per dag'!$O12</f>
        <v>5.3473116129032251E-3</v>
      </c>
      <c r="F12" s="24">
        <f>'produksjonsdata-Sm3'!F12*6.29/'produksjonsdata-per dag'!$O12</f>
        <v>0.17301152258064517</v>
      </c>
      <c r="G12" s="24">
        <f>'produksjonsdata-Sm3'!G12*6.29/'produksjonsdata-per dag'!$O12</f>
        <v>1.9684936458064515</v>
      </c>
      <c r="H12" s="24">
        <f>'produksjonsdata-Sm3'!H12*1000/'produksjonsdata-per dag'!$O12</f>
        <v>296.11378449745672</v>
      </c>
      <c r="I12" s="24">
        <f>'produksjonsdata-Sm3'!I12*1000/'produksjonsdata-per dag'!$O12</f>
        <v>298.91487370967741</v>
      </c>
      <c r="J12" s="24">
        <f>'produksjonsdata-Sm3'!J12/O12</f>
        <v>0.6118709382258064</v>
      </c>
      <c r="K12" s="24">
        <f>'produksjonsdata-Sm3'!K12*6.29/'produksjonsdata-per dag'!$O12</f>
        <v>5.8523214124227615E-3</v>
      </c>
      <c r="L12" s="24">
        <f>'produksjonsdata-Sm3'!L12*6.29/'produksjonsdata-per dag'!$O12</f>
        <v>0.21029683610136987</v>
      </c>
      <c r="M12" s="24">
        <f t="shared" si="0"/>
        <v>2.0035955061792721</v>
      </c>
      <c r="N12" s="20">
        <f>'produksjonsdata-Sm3'!N12</f>
        <v>0.61465043094885141</v>
      </c>
      <c r="O12" s="6">
        <f t="shared" si="1"/>
        <v>31</v>
      </c>
      <c r="P12">
        <f t="shared" si="2"/>
        <v>1408.0753186163975</v>
      </c>
    </row>
    <row r="13" spans="1:16" x14ac:dyDescent="0.3">
      <c r="A13" s="6">
        <f>'produksjonsdata-Sm3'!A13</f>
        <v>2025</v>
      </c>
      <c r="B13" s="19">
        <f>'produksjonsdata-Sm3'!B13</f>
        <v>45809</v>
      </c>
      <c r="C13" s="24">
        <f>'produksjonsdata-Sm3'!C13*6.29/'produksjonsdata-per dag'!$O13</f>
        <v>1.6235517646274973</v>
      </c>
      <c r="D13" s="24">
        <f>'produksjonsdata-Sm3'!D13*6.29/'produksjonsdata-per dag'!$O13</f>
        <v>1.6775186786666665</v>
      </c>
      <c r="E13" s="24">
        <f>'produksjonsdata-Sm3'!E13*6.29/'produksjonsdata-per dag'!$O13</f>
        <v>8.5380460000000005E-3</v>
      </c>
      <c r="F13" s="24">
        <f>'produksjonsdata-Sm3'!F13*6.29/'produksjonsdata-per dag'!$O13</f>
        <v>0.17459194933333333</v>
      </c>
      <c r="G13" s="24">
        <f>'produksjonsdata-Sm3'!G13*6.29/'produksjonsdata-per dag'!$O13</f>
        <v>1.8606486740000001</v>
      </c>
      <c r="H13" s="24">
        <f>'produksjonsdata-Sm3'!H13*1000/'produksjonsdata-per dag'!$O13</f>
        <v>283.59762018927938</v>
      </c>
      <c r="I13" s="24">
        <f>'produksjonsdata-Sm3'!I13*1000/'produksjonsdata-per dag'!$O13</f>
        <v>293.46281953333335</v>
      </c>
      <c r="J13" s="24">
        <f>'produksjonsdata-Sm3'!J13/O13</f>
        <v>0.58927341953333334</v>
      </c>
      <c r="K13" s="24">
        <f>'produksjonsdata-Sm3'!K13*6.29/'produksjonsdata-per dag'!$O13</f>
        <v>5.5147969848828018E-3</v>
      </c>
      <c r="L13" s="24">
        <f>'produksjonsdata-Sm3'!L13*6.29/'produksjonsdata-per dag'!$O13</f>
        <v>0.20035262204734439</v>
      </c>
      <c r="M13" s="24">
        <f t="shared" si="0"/>
        <v>1.8294191836597244</v>
      </c>
      <c r="N13" s="20">
        <f>'produksjonsdata-Sm3'!N13</f>
        <v>0.5744432773688859</v>
      </c>
      <c r="O13" s="6">
        <f t="shared" si="1"/>
        <v>30</v>
      </c>
      <c r="P13">
        <f t="shared" si="2"/>
        <v>1415.492431749976</v>
      </c>
    </row>
    <row r="14" spans="1:16" x14ac:dyDescent="0.3">
      <c r="A14" s="6">
        <f>'produksjonsdata-Sm3'!A14</f>
        <v>2025</v>
      </c>
      <c r="B14" s="19">
        <f>'produksjonsdata-Sm3'!B14</f>
        <v>45839</v>
      </c>
      <c r="C14" s="24">
        <f>'produksjonsdata-Sm3'!C14*6.29/'produksjonsdata-per dag'!$O14</f>
        <v>1.8091536617521411</v>
      </c>
      <c r="D14" s="24">
        <f>'produksjonsdata-Sm3'!D14*6.29/'produksjonsdata-per dag'!$O14</f>
        <v>1.9706464490322582</v>
      </c>
      <c r="E14" s="24">
        <f>'produksjonsdata-Sm3'!E14*6.29/'produksjonsdata-per dag'!$O14</f>
        <v>9.6922812903225807E-3</v>
      </c>
      <c r="F14" s="24">
        <f>'produksjonsdata-Sm3'!F14*6.29/'produksjonsdata-per dag'!$O14</f>
        <v>0.19273716548387099</v>
      </c>
      <c r="G14" s="24">
        <f>'produksjonsdata-Sm3'!G14*6.29/'produksjonsdata-per dag'!$O14</f>
        <v>2.1730758958064516</v>
      </c>
      <c r="H14" s="24">
        <f>'produksjonsdata-Sm3'!H14*1000/'produksjonsdata-per dag'!$O14</f>
        <v>321.21202041826558</v>
      </c>
      <c r="I14" s="24">
        <f>'produksjonsdata-Sm3'!I14*1000/'produksjonsdata-per dag'!$O14</f>
        <v>329.78303167741939</v>
      </c>
      <c r="J14" s="24">
        <f>'produksjonsdata-Sm3'!J14/O14</f>
        <v>0.67526409619354844</v>
      </c>
      <c r="K14" s="24">
        <f>'produksjonsdata-Sm3'!K14*6.29/'produksjonsdata-per dag'!$O14</f>
        <v>1.0170051597299114E-2</v>
      </c>
      <c r="L14" s="24">
        <f>'produksjonsdata-Sm3'!L14*6.29/'produksjonsdata-per dag'!$O14</f>
        <v>0.22716987265680705</v>
      </c>
      <c r="M14" s="24">
        <f t="shared" si="0"/>
        <v>2.0464935860062474</v>
      </c>
      <c r="N14" s="20">
        <f>'produksjonsdata-Sm3'!N14</f>
        <v>0.64656871135725558</v>
      </c>
      <c r="O14" s="6">
        <f t="shared" si="1"/>
        <v>31</v>
      </c>
      <c r="P14">
        <f t="shared" si="2"/>
        <v>1413.9727978081455</v>
      </c>
    </row>
    <row r="15" spans="1:16" x14ac:dyDescent="0.3">
      <c r="A15" s="6">
        <f>'produksjonsdata-Sm3'!A15</f>
        <v>2025</v>
      </c>
      <c r="B15" s="19">
        <f>'produksjonsdata-Sm3'!B15</f>
        <v>45870</v>
      </c>
      <c r="C15" s="24">
        <f>'produksjonsdata-Sm3'!C15*6.29/'produksjonsdata-per dag'!$O15</f>
        <v>1.7974802222245996</v>
      </c>
      <c r="D15" s="24">
        <f>'produksjonsdata-Sm3'!D15*6.29/'produksjonsdata-per dag'!$O15</f>
        <v>1.9547163138709678</v>
      </c>
      <c r="E15" s="24">
        <f>'produksjonsdata-Sm3'!E15*6.29/'produksjonsdata-per dag'!$O15</f>
        <v>1.7862382580645163E-2</v>
      </c>
      <c r="F15" s="24">
        <f>'produksjonsdata-Sm3'!F15*6.29/'produksjonsdata-per dag'!$O15</f>
        <v>0.18636884483870969</v>
      </c>
      <c r="G15" s="24">
        <f>'produksjonsdata-Sm3'!G15*6.29/'produksjonsdata-per dag'!$O15</f>
        <v>2.1589475412903227</v>
      </c>
      <c r="H15" s="24">
        <f>'produksjonsdata-Sm3'!H15*1000/'produksjonsdata-per dag'!$O15</f>
        <v>328.28103227898401</v>
      </c>
      <c r="I15" s="24">
        <f>'produksjonsdata-Sm3'!I15*1000/'produksjonsdata-per dag'!$O15</f>
        <v>334.05993993548384</v>
      </c>
      <c r="J15" s="24">
        <f>'produksjonsdata-Sm3'!J15/O15</f>
        <v>0.67729484316129041</v>
      </c>
      <c r="K15" s="24">
        <f>'produksjonsdata-Sm3'!K15*6.29/'produksjonsdata-per dag'!$O15</f>
        <v>1.5410887567897236E-2</v>
      </c>
      <c r="L15" s="24">
        <f>'produksjonsdata-Sm3'!L15*6.29/'produksjonsdata-per dag'!$O15</f>
        <v>0.22893976451864631</v>
      </c>
      <c r="M15" s="24">
        <f t="shared" si="0"/>
        <v>2.0418308743111431</v>
      </c>
      <c r="N15" s="20">
        <f>'produksjonsdata-Sm3'!N15</f>
        <v>0.65289643360031047</v>
      </c>
      <c r="O15" s="6">
        <f t="shared" si="1"/>
        <v>31</v>
      </c>
      <c r="P15">
        <f t="shared" si="2"/>
        <v>1433.9187994239712</v>
      </c>
    </row>
    <row r="16" spans="1:16" x14ac:dyDescent="0.3">
      <c r="A16" s="6">
        <f>'produksjonsdata-Sm3'!A16</f>
        <v>2025</v>
      </c>
      <c r="B16" s="19">
        <f>'produksjonsdata-Sm3'!B16</f>
        <v>45901</v>
      </c>
      <c r="C16" s="24">
        <f>'produksjonsdata-Sm3'!C16*6.29/'produksjonsdata-per dag'!$O16</f>
        <v>1.7250201758988646</v>
      </c>
      <c r="D16" s="24">
        <f>'produksjonsdata-Sm3'!D16*6.29/'produksjonsdata-per dag'!$O16</f>
        <v>1.8883764616666667</v>
      </c>
      <c r="E16" s="24">
        <f>'produksjonsdata-Sm3'!E16*6.29/'produksjonsdata-per dag'!$O16</f>
        <v>3.3936017666666665E-2</v>
      </c>
      <c r="F16" s="24">
        <f>'produksjonsdata-Sm3'!F16*6.29/'produksjonsdata-per dag'!$O16</f>
        <v>0.15295980066666667</v>
      </c>
      <c r="G16" s="24">
        <f>'produksjonsdata-Sm3'!G16*6.29/'produksjonsdata-per dag'!$O16</f>
        <v>2.0752722799999996</v>
      </c>
      <c r="H16" s="24">
        <f>'produksjonsdata-Sm3'!H16*1000/'produksjonsdata-per dag'!$O16</f>
        <v>287.569389238626</v>
      </c>
      <c r="I16" s="24">
        <f>'produksjonsdata-Sm3'!I16*1000/'produksjonsdata-per dag'!$O16</f>
        <v>284.38052066666665</v>
      </c>
      <c r="J16" s="24">
        <f>'produksjonsdata-Sm3'!J16/O16</f>
        <v>0.61431252066666675</v>
      </c>
      <c r="K16" s="24">
        <f>'produksjonsdata-Sm3'!K16*6.29/'produksjonsdata-per dag'!$O16</f>
        <v>1.6919536176822781E-2</v>
      </c>
      <c r="L16" s="24">
        <f>'produksjonsdata-Sm3'!L16*6.29/'produksjonsdata-per dag'!$O16</f>
        <v>0.21063703490858193</v>
      </c>
      <c r="M16" s="24">
        <f t="shared" si="0"/>
        <v>1.9525767469842692</v>
      </c>
      <c r="N16" s="20">
        <f>'produksjonsdata-Sm3'!N16</f>
        <v>0.59799494519796925</v>
      </c>
      <c r="O16" s="6">
        <f t="shared" si="1"/>
        <v>30</v>
      </c>
      <c r="P16">
        <f t="shared" si="2"/>
        <v>1365.2365993636081</v>
      </c>
    </row>
    <row r="17" spans="1:19" x14ac:dyDescent="0.3">
      <c r="A17" s="6">
        <f>'produksjonsdata-Sm3'!A17</f>
        <v>2025</v>
      </c>
      <c r="B17" s="19">
        <f>'produksjonsdata-Sm3'!B17</f>
        <v>45931</v>
      </c>
      <c r="C17" s="24">
        <f>'produksjonsdata-Sm3'!C17*6.29/'produksjonsdata-per dag'!$O17</f>
        <v>1.8120619264509079</v>
      </c>
      <c r="D17" s="24">
        <f>'produksjonsdata-Sm3'!D17*6.29/'produksjonsdata-per dag'!$O17</f>
        <v>1.9006971851612904</v>
      </c>
      <c r="E17" s="24">
        <f>'produksjonsdata-Sm3'!E17*6.29/'produksjonsdata-per dag'!$O17</f>
        <v>2.1554612580645161E-2</v>
      </c>
      <c r="F17" s="24">
        <f>'produksjonsdata-Sm3'!F17*6.29/'produksjonsdata-per dag'!$O17</f>
        <v>0.17919154903225806</v>
      </c>
      <c r="G17" s="24">
        <f>'produksjonsdata-Sm3'!G17*6.29/'produksjonsdata-per dag'!$O17</f>
        <v>2.1014433467741935</v>
      </c>
      <c r="H17" s="24">
        <f>'produksjonsdata-Sm3'!H17*1000/'produksjonsdata-per dag'!$O17</f>
        <v>344.04797292874957</v>
      </c>
      <c r="I17" s="24">
        <f>'produksjonsdata-Sm3'!I17*1000/'produksjonsdata-per dag'!$O17</f>
        <v>337.34387190322576</v>
      </c>
      <c r="J17" s="24">
        <f>'produksjonsdata-Sm3'!J17/O17</f>
        <v>0.67143661383870967</v>
      </c>
      <c r="K17" s="24">
        <f>'produksjonsdata-Sm3'!K17*6.29/'produksjonsdata-per dag'!$O17</f>
        <v>1.9029297180053206E-2</v>
      </c>
      <c r="L17" s="24">
        <f>'produksjonsdata-Sm3'!L17*6.29/'produksjonsdata-per dag'!$O17</f>
        <v>0.26286040743901606</v>
      </c>
      <c r="M17" s="24">
        <f t="shared" si="0"/>
        <v>2.0939516310699773</v>
      </c>
      <c r="N17" s="20">
        <f>'produksjonsdata-Sm3'!N17</f>
        <v>0.67694966308295901</v>
      </c>
      <c r="O17" s="6">
        <f t="shared" si="1"/>
        <v>31</v>
      </c>
      <c r="P17">
        <f t="shared" si="2"/>
        <v>1308.8619023333483</v>
      </c>
    </row>
    <row r="18" spans="1:19" x14ac:dyDescent="0.3">
      <c r="A18" s="6">
        <f>'produksjonsdata-Sm3'!A18</f>
        <v>2025</v>
      </c>
      <c r="B18" s="19">
        <f>'produksjonsdata-Sm3'!B18</f>
        <v>45962</v>
      </c>
      <c r="C18" s="24">
        <f>'produksjonsdata-Sm3'!C18*6.29/'produksjonsdata-per dag'!$O18</f>
        <v>1.8038674535084604</v>
      </c>
      <c r="D18" s="24">
        <f>'produksjonsdata-Sm3'!D18*6.29/'produksjonsdata-per dag'!$O18</f>
        <v>1.8763246119999999</v>
      </c>
      <c r="E18" s="24">
        <f>'produksjonsdata-Sm3'!E18*6.29/'produksjonsdata-per dag'!$O18</f>
        <v>2.2430559333333332E-2</v>
      </c>
      <c r="F18" s="24">
        <f>'produksjonsdata-Sm3'!F18*6.29/'produksjonsdata-per dag'!$O18</f>
        <v>0.18926043899999997</v>
      </c>
      <c r="G18" s="24">
        <f>'produksjonsdata-Sm3'!G18*6.29/'produksjonsdata-per dag'!$O18</f>
        <v>2.0880156103333332</v>
      </c>
      <c r="H18" s="24">
        <f>'produksjonsdata-Sm3'!H18*1000/'produksjonsdata-per dag'!$O18</f>
        <v>354.14575384925587</v>
      </c>
      <c r="I18" s="24">
        <f>'produksjonsdata-Sm3'!I18*1000/'produksjonsdata-per dag'!$O18</f>
        <v>362.59603653333329</v>
      </c>
      <c r="J18" s="24">
        <f>'produksjonsdata-Sm3'!J18/O18</f>
        <v>0.69455400319999994</v>
      </c>
      <c r="K18" s="24">
        <f>'produksjonsdata-Sm3'!K18*6.29/'produksjonsdata-per dag'!$O18</f>
        <v>1.9827257778650773E-2</v>
      </c>
      <c r="L18" s="24">
        <f>'produksjonsdata-Sm3'!L18*6.29/'produksjonsdata-per dag'!$O18</f>
        <v>0.27691275611885918</v>
      </c>
      <c r="M18" s="24">
        <f t="shared" si="0"/>
        <v>2.1006074674059705</v>
      </c>
      <c r="N18" s="20">
        <f>'produksjonsdata-Sm3'!N18</f>
        <v>0.6881056055831144</v>
      </c>
      <c r="O18" s="6">
        <f t="shared" si="1"/>
        <v>30</v>
      </c>
      <c r="P18">
        <f t="shared" si="2"/>
        <v>1278.9073310051704</v>
      </c>
      <c r="Q18" s="9"/>
    </row>
    <row r="19" spans="1:19" ht="15.75" customHeight="1" x14ac:dyDescent="0.3">
      <c r="A19" s="6">
        <f>'produksjonsdata-Sm3'!A19</f>
        <v>2025</v>
      </c>
      <c r="B19" s="19">
        <f>'produksjonsdata-Sm3'!B19</f>
        <v>45992</v>
      </c>
      <c r="C19" s="24">
        <f>'produksjonsdata-Sm3'!C19*6.29/'produksjonsdata-per dag'!$O19</f>
        <v>1.8656221066329042</v>
      </c>
      <c r="D19" s="25">
        <f>'produksjonsdata-Sm3'!D19*6.29/'produksjonsdata-per dag'!$O19</f>
        <v>1.9618635800000002</v>
      </c>
      <c r="E19" s="25">
        <f>'produksjonsdata-Sm3'!E19*6.29/'produksjonsdata-per dag'!$O19</f>
        <v>2.2017231935483869E-2</v>
      </c>
      <c r="F19" s="25">
        <f>'produksjonsdata-Sm3'!F19*6.29/'produksjonsdata-per dag'!$O19</f>
        <v>0.20869895354838711</v>
      </c>
      <c r="G19" s="25">
        <f>'produksjonsdata-Sm3'!G19*6.29/'produksjonsdata-per dag'!$O19</f>
        <v>2.1925797654838708</v>
      </c>
      <c r="H19" s="25">
        <f>'produksjonsdata-Sm3'!H19*1000/'produksjonsdata-per dag'!$O19</f>
        <v>357.34372700267016</v>
      </c>
      <c r="I19" s="25">
        <f>'produksjonsdata-Sm3'!I19*1000/'produksjonsdata-per dag'!$O19</f>
        <v>367.78584429032259</v>
      </c>
      <c r="J19" s="24">
        <f>'produksjonsdata-Sm3'!J19/O19</f>
        <v>0.71636768300000009</v>
      </c>
      <c r="K19" s="24">
        <f>'produksjonsdata-Sm3'!K19*6.29/'produksjonsdata-per dag'!$O19</f>
        <v>1.994836825297816E-2</v>
      </c>
      <c r="L19" s="24">
        <f>'produksjonsdata-Sm3'!L19*6.29/'produksjonsdata-per dag'!$O19</f>
        <v>0.2855593685674333</v>
      </c>
      <c r="M19" s="24">
        <f t="shared" si="0"/>
        <v>2.1711298434533157</v>
      </c>
      <c r="N19" s="20">
        <f>'produksjonsdata-Sm3'!N19</f>
        <v>0.70251540322736261</v>
      </c>
      <c r="O19" s="6">
        <f t="shared" si="1"/>
        <v>31</v>
      </c>
      <c r="P19">
        <f t="shared" si="2"/>
        <v>1251.3815561203883</v>
      </c>
    </row>
    <row r="20" spans="1:19" ht="15.75" customHeight="1" x14ac:dyDescent="0.3">
      <c r="A20" s="6">
        <f>'produksjonsdata-Sm3'!A20</f>
        <v>2026</v>
      </c>
      <c r="B20" s="19">
        <f>'produksjonsdata-Sm3'!B20</f>
        <v>46023</v>
      </c>
      <c r="C20" s="24">
        <f>'produksjonsdata-Sm3'!C20*6.29/'produksjonsdata-per dag'!$O20</f>
        <v>1.8799062780032256</v>
      </c>
      <c r="D20" s="25">
        <f>'produksjonsdata-Sm3'!D20*6.29/'produksjonsdata-per dag'!$O20</f>
        <v>1.9726756841935482</v>
      </c>
      <c r="E20" s="25">
        <f>'produksjonsdata-Sm3'!E20*6.29/'produksjonsdata-per dag'!$O20</f>
        <v>2.1811285161290321E-2</v>
      </c>
      <c r="F20" s="25">
        <f>'produksjonsdata-Sm3'!F20*6.29/'produksjonsdata-per dag'!$O20</f>
        <v>0.2042933158064516</v>
      </c>
      <c r="G20" s="25">
        <f>'produksjonsdata-Sm3'!G20*6.29/'produksjonsdata-per dag'!$O20</f>
        <v>2.1987802851612899</v>
      </c>
      <c r="H20" s="25">
        <f>'produksjonsdata-Sm3'!H20*1000/'produksjonsdata-per dag'!$O20</f>
        <v>346.06304684090486</v>
      </c>
      <c r="I20" s="25">
        <f>'produksjonsdata-Sm3'!I20*1000/'produksjonsdata-per dag'!$O20</f>
        <v>364.65507722580645</v>
      </c>
      <c r="J20" s="24">
        <f>'produksjonsdata-Sm3'!J20/O20</f>
        <v>0.71422269012903217</v>
      </c>
      <c r="K20" s="24">
        <f>'produksjonsdata-Sm3'!K20*6.29/'produksjonsdata-per dag'!$O20</f>
        <v>1.8255203225806451E-2</v>
      </c>
      <c r="L20" s="24">
        <f>'produksjonsdata-Sm3'!L20*6.29/'produksjonsdata-per dag'!$O20</f>
        <v>0.19299249949080621</v>
      </c>
      <c r="M20" s="24">
        <f>L20+K20+C20</f>
        <v>2.0911539807198385</v>
      </c>
      <c r="N20" s="20">
        <f>'produksjonsdata-Sm3'!N20</f>
        <v>0.67851995951496502</v>
      </c>
      <c r="O20" s="6">
        <f t="shared" si="1"/>
        <v>31</v>
      </c>
      <c r="P20">
        <f>H20/L20</f>
        <v>1793.1424679920819</v>
      </c>
    </row>
    <row r="21" spans="1:19" x14ac:dyDescent="0.3">
      <c r="A21" s="6">
        <f>'produksjonsdata-Sm3'!A21</f>
        <v>2026</v>
      </c>
      <c r="B21" s="19">
        <f>'produksjonsdata-Sm3'!B21</f>
        <v>46054</v>
      </c>
      <c r="C21" s="24">
        <f>'produksjonsdata-Sm3'!C21*6.29/'produksjonsdata-per dag'!$O21</f>
        <v>1.8637733460678572</v>
      </c>
      <c r="D21" s="25">
        <f>'produksjonsdata-Sm3'!D21*6.29/'produksjonsdata-per dag'!$O21</f>
        <v>1.9631930164285714</v>
      </c>
      <c r="E21" s="25">
        <f>'produksjonsdata-Sm3'!E21*6.29/'produksjonsdata-per dag'!$O21</f>
        <v>1.9967155714285718E-2</v>
      </c>
      <c r="F21" s="25">
        <f>'produksjonsdata-Sm3'!F21*6.29/'produksjonsdata-per dag'!$O21</f>
        <v>0.18827632357142859</v>
      </c>
      <c r="G21" s="25">
        <f>'produksjonsdata-Sm3'!G21*6.29/'produksjonsdata-per dag'!$O21</f>
        <v>2.1714364957142855</v>
      </c>
      <c r="H21" s="25">
        <f>'produksjonsdata-Sm3'!H21*1000/'produksjonsdata-per dag'!$O21</f>
        <v>362.84290284522103</v>
      </c>
      <c r="I21" s="25">
        <f>'produksjonsdata-Sm3'!I21*1000/'produksjonsdata-per dag'!$O21</f>
        <v>354.82456099999996</v>
      </c>
      <c r="J21" s="24">
        <f>'produksjonsdata-Sm3'!J21/O21</f>
        <v>0.70004498957142858</v>
      </c>
      <c r="K21" s="24">
        <f>'produksjonsdata-Sm3'!K21*6.29/'produksjonsdata-per dag'!$O21</f>
        <v>1.8085996428571428E-2</v>
      </c>
      <c r="L21" s="24">
        <f>'produksjonsdata-Sm3'!L21*6.29/'produksjonsdata-per dag'!$O21</f>
        <v>0.21070823506019035</v>
      </c>
      <c r="M21" s="24">
        <f>L21+K21+C21</f>
        <v>2.0925675775566188</v>
      </c>
      <c r="N21" s="20">
        <f>'produksjonsdata-Sm3'!N21</f>
        <v>0.69552455269523994</v>
      </c>
      <c r="O21" s="6">
        <f>B22-B21</f>
        <v>28</v>
      </c>
      <c r="P21">
        <f t="shared" si="2"/>
        <v>1722.0157662161248</v>
      </c>
    </row>
    <row r="22" spans="1:19" x14ac:dyDescent="0.3">
      <c r="A22" s="6">
        <f>'produksjonsdata-Sm3'!A22</f>
        <v>2026</v>
      </c>
      <c r="B22" s="19">
        <f>'produksjonsdata-Sm3'!B22</f>
        <v>46082</v>
      </c>
      <c r="C22" s="24">
        <f>'produksjonsdata-Sm3'!C22*6.29/'produksjonsdata-per dag'!$O22</f>
        <v>1.7985625168096775</v>
      </c>
      <c r="D22" s="25">
        <f>'produksjonsdata-Sm3'!D22*6.29/'produksjonsdata-per dag'!$O22</f>
        <v>1.9318876719354838</v>
      </c>
      <c r="E22" s="25">
        <f>'produksjonsdata-Sm3'!E22*6.29/'produksjonsdata-per dag'!$O22</f>
        <v>1.9735179354838709E-2</v>
      </c>
      <c r="F22" s="25">
        <f>'produksjonsdata-Sm3'!F22*6.29/'produksjonsdata-per dag'!$O22</f>
        <v>0.18994136193548386</v>
      </c>
      <c r="G22" s="25">
        <f>'produksjonsdata-Sm3'!G22*6.29/'produksjonsdata-per dag'!$O22</f>
        <v>2.1415642132258061</v>
      </c>
      <c r="H22" s="25">
        <f>'produksjonsdata-Sm3'!H22*1000/'produksjonsdata-per dag'!$O22</f>
        <v>351.21853265737076</v>
      </c>
      <c r="I22" s="25">
        <f>'produksjonsdata-Sm3'!I22*1000/'produksjonsdata-per dag'!$O22</f>
        <v>350.97558809677423</v>
      </c>
      <c r="J22" s="24">
        <f>'produksjonsdata-Sm3'!J22/O22</f>
        <v>0.69144684616129037</v>
      </c>
      <c r="K22" s="24">
        <f>'produksjonsdata-Sm3'!K22*6.29/'produksjonsdata-per dag'!$O22</f>
        <v>1.7591709677419357E-2</v>
      </c>
      <c r="L22" s="24">
        <f>'produksjonsdata-Sm3'!L22*6.29/'produksjonsdata-per dag'!$O22</f>
        <v>0.20368232609757883</v>
      </c>
      <c r="M22" s="24">
        <f t="shared" ref="M22:M31" si="3">L22+K22+C22</f>
        <v>2.0198365525846755</v>
      </c>
      <c r="N22" s="20">
        <f>'produksjonsdata-Sm3'!N22</f>
        <v>0.67233722146256558</v>
      </c>
      <c r="O22" s="6">
        <f t="shared" si="1"/>
        <v>31</v>
      </c>
      <c r="P22">
        <f t="shared" si="2"/>
        <v>1724.3446664543258</v>
      </c>
      <c r="S22" s="1"/>
    </row>
    <row r="23" spans="1:19" x14ac:dyDescent="0.3">
      <c r="A23" s="6">
        <f>'produksjonsdata-Sm3'!A23</f>
        <v>2026</v>
      </c>
      <c r="B23" s="19">
        <f>'produksjonsdata-Sm3'!B23</f>
        <v>46113</v>
      </c>
      <c r="C23" s="24">
        <f>'produksjonsdata-Sm3'!C23*6.29/'produksjonsdata-per dag'!$O23</f>
        <v>1.8077457064666664</v>
      </c>
      <c r="D23" s="25">
        <f>'produksjonsdata-Sm3'!D23*6.29/'produksjonsdata-per dag'!$O23</f>
        <v>1.9523447133333331</v>
      </c>
      <c r="E23" s="25">
        <f>'produksjonsdata-Sm3'!E23*6.29/'produksjonsdata-per dag'!$O23</f>
        <v>2.1434432999999999E-2</v>
      </c>
      <c r="F23" s="25">
        <f>'produksjonsdata-Sm3'!F23*6.29/'produksjonsdata-per dag'!$O23</f>
        <v>0.195885696</v>
      </c>
      <c r="G23" s="25">
        <f>'produksjonsdata-Sm3'!G23*6.29/'produksjonsdata-per dag'!$O23</f>
        <v>2.1696648423333333</v>
      </c>
      <c r="H23" s="25">
        <f>'produksjonsdata-Sm3'!H23*1000/'produksjonsdata-per dag'!$O23</f>
        <v>330.39526148238502</v>
      </c>
      <c r="I23" s="25">
        <f>'produksjonsdata-Sm3'!I23*1000/'produksjonsdata-per dag'!$O23</f>
        <v>340.4110842</v>
      </c>
      <c r="J23" s="24">
        <f>'produksjonsdata-Sm3'!J23/O23</f>
        <v>0.68534985086666667</v>
      </c>
      <c r="K23" s="24">
        <f>'produksjonsdata-Sm3'!K23*6.29/'produksjonsdata-per dag'!$O23</f>
        <v>1.7765056666666668E-2</v>
      </c>
      <c r="L23" s="24">
        <f>'produksjonsdata-Sm3'!L23*6.29/'produksjonsdata-per dag'!$O23</f>
        <v>0.19781579536817864</v>
      </c>
      <c r="M23" s="24">
        <f t="shared" si="3"/>
        <v>2.0233265585015117</v>
      </c>
      <c r="N23" s="20">
        <f>'produksjonsdata-Sm3'!N23</f>
        <v>0.65206880019486713</v>
      </c>
      <c r="O23" s="6">
        <f t="shared" si="1"/>
        <v>30</v>
      </c>
      <c r="P23">
        <f t="shared" si="2"/>
        <v>1670.2167835861987</v>
      </c>
      <c r="S23" s="13"/>
    </row>
    <row r="24" spans="1:19" x14ac:dyDescent="0.3">
      <c r="A24" s="6">
        <f>'produksjonsdata-Sm3'!A24</f>
        <v>2026</v>
      </c>
      <c r="B24" s="19">
        <f>'produksjonsdata-Sm3'!B24</f>
        <v>46143</v>
      </c>
      <c r="C24" s="24">
        <f>'produksjonsdata-Sm3'!C24*6.29/'produksjonsdata-per dag'!$O24</f>
        <v>1.6073718918870967</v>
      </c>
      <c r="D24" s="25">
        <f>'produksjonsdata-Sm3'!D24*6.29/'produksjonsdata-per dag'!$O24</f>
        <v>1.7166566548387099</v>
      </c>
      <c r="E24" s="25">
        <f>'produksjonsdata-Sm3'!E24*6.29/'produksjonsdata-per dag'!$O24</f>
        <v>1.3114852903225806E-2</v>
      </c>
      <c r="F24" s="25">
        <f>'produksjonsdata-Sm3'!F24*6.29/'produksjonsdata-per dag'!$O24</f>
        <v>0.17112147903225805</v>
      </c>
      <c r="G24" s="25">
        <f>'produksjonsdata-Sm3'!G24*6.29/'produksjonsdata-per dag'!$O24</f>
        <v>1.9008929867741939</v>
      </c>
      <c r="H24" s="25">
        <f>'produksjonsdata-Sm3'!H24*1000/'produksjonsdata-per dag'!$O24</f>
        <v>303.92847404744975</v>
      </c>
      <c r="I24" s="25">
        <f>'produksjonsdata-Sm3'!I24*1000/'produksjonsdata-per dag'!$O24</f>
        <v>304.59002777419352</v>
      </c>
      <c r="J24" s="24">
        <f>'produksjonsdata-Sm3'!J24/O24</f>
        <v>0.6067987697096775</v>
      </c>
      <c r="K24" s="24">
        <f>'produksjonsdata-Sm3'!K24*6.29/'produksjonsdata-per dag'!$O24</f>
        <v>1.744561935483871E-2</v>
      </c>
      <c r="L24" s="24">
        <f>'produksjonsdata-Sm3'!L24*6.29/'produksjonsdata-per dag'!$O24</f>
        <v>0.1769000036066054</v>
      </c>
      <c r="M24" s="24">
        <f t="shared" si="3"/>
        <v>1.8017175148485409</v>
      </c>
      <c r="N24" s="20">
        <f>'produksjonsdata-Sm3'!N24</f>
        <v>0.59037005033497603</v>
      </c>
      <c r="O24" s="6">
        <f t="shared" si="1"/>
        <v>31</v>
      </c>
      <c r="P24">
        <f t="shared" si="2"/>
        <v>1718.080654895482</v>
      </c>
      <c r="S24" s="13"/>
    </row>
    <row r="25" spans="1:19" s="10" customFormat="1" x14ac:dyDescent="0.3">
      <c r="A25" s="6">
        <f>'produksjonsdata-Sm3'!A25</f>
        <v>2026</v>
      </c>
      <c r="B25" s="19">
        <f>'produksjonsdata-Sm3'!B25</f>
        <v>46174</v>
      </c>
      <c r="C25" s="25">
        <f>'produksjonsdata-Sm3'!C25*6.29/'produksjonsdata-per dag'!$O25</f>
        <v>1.7948425053000001</v>
      </c>
      <c r="D25" s="25">
        <f>'produksjonsdata-Sm3'!D25*6.29/'produksjonsdata-per dag'!$O25</f>
        <v>1.8231309206666666</v>
      </c>
      <c r="E25" s="25">
        <f>'produksjonsdata-Sm3'!E25*6.29/'produksjonsdata-per dag'!$O25</f>
        <v>1.9443228666666666E-2</v>
      </c>
      <c r="F25" s="25">
        <f>'produksjonsdata-Sm3'!F25*6.29/'produksjonsdata-per dag'!$O25</f>
        <v>0.17889368033333333</v>
      </c>
      <c r="G25" s="25">
        <f>'produksjonsdata-Sm3'!G25*6.29/'produksjonsdata-per dag'!$O25</f>
        <v>2.0214678296666668</v>
      </c>
      <c r="H25" s="25">
        <f>'produksjonsdata-Sm3'!H25*1000/'produksjonsdata-per dag'!$O25</f>
        <v>316.54832659797017</v>
      </c>
      <c r="I25" s="25">
        <f>'produksjonsdata-Sm3'!I25*1000/'produksjonsdata-per dag'!$O25</f>
        <v>333.26104886666667</v>
      </c>
      <c r="J25" s="25">
        <f>'produksjonsdata-Sm3'!J25/O25</f>
        <v>0.65463908219999989</v>
      </c>
      <c r="K25" s="25">
        <f>'produksjonsdata-Sm3'!K25*6.29/'produksjonsdata-per dag'!$O25</f>
        <v>1.6664306666666667E-2</v>
      </c>
      <c r="L25" s="25">
        <f>'produksjonsdata-Sm3'!L25*6.29/'produksjonsdata-per dag'!$O25</f>
        <v>0.18884753067927734</v>
      </c>
      <c r="M25" s="25">
        <f t="shared" si="3"/>
        <v>2.0003543426459443</v>
      </c>
      <c r="N25" s="26">
        <f>'produksjonsdata-Sm3'!N25</f>
        <v>0.63456968472928088</v>
      </c>
      <c r="O25" s="27">
        <f t="shared" si="1"/>
        <v>30</v>
      </c>
      <c r="P25" s="17">
        <f t="shared" si="2"/>
        <v>1676.2110971711304</v>
      </c>
      <c r="S25" s="16"/>
    </row>
    <row r="26" spans="1:19" x14ac:dyDescent="0.3">
      <c r="A26" s="6">
        <f>'produksjonsdata-Sm3'!A26</f>
        <v>2026</v>
      </c>
      <c r="B26" s="19">
        <f>'produksjonsdata-Sm3'!B26</f>
        <v>46204</v>
      </c>
      <c r="C26" s="24">
        <f>'produksjonsdata-Sm3'!C26*6.29/'produksjonsdata-per dag'!$O26</f>
        <v>1.8145873793709679</v>
      </c>
      <c r="D26" s="25">
        <f>'produksjonsdata-Sm3'!D26*6.29/'produksjonsdata-per dag'!$O26</f>
        <v>1.7841664132258064</v>
      </c>
      <c r="E26" s="25">
        <f>'produksjonsdata-Sm3'!E26*6.29/'produksjonsdata-per dag'!$O26</f>
        <v>1.9181253548387098E-2</v>
      </c>
      <c r="F26" s="25">
        <f>'produksjonsdata-Sm3'!F26*6.29/'produksjonsdata-per dag'!$O26</f>
        <v>0.18305644967741935</v>
      </c>
      <c r="G26" s="25">
        <f>'produksjonsdata-Sm3'!G26*6.29/'produksjonsdata-per dag'!$O26</f>
        <v>1.9864041164516129</v>
      </c>
      <c r="H26" s="25">
        <f>'produksjonsdata-Sm3'!H26*1000/'produksjonsdata-per dag'!$O26</f>
        <v>357.04069643977772</v>
      </c>
      <c r="I26" s="25">
        <f>'produksjonsdata-Sm3'!I26*1000/'produksjonsdata-per dag'!$O26</f>
        <v>351.73046748387094</v>
      </c>
      <c r="J26" s="24">
        <f>'produksjonsdata-Sm3'!J26/O26</f>
        <v>0.66753398361290317</v>
      </c>
      <c r="K26" s="24">
        <f>'produksjonsdata-Sm3'!K26*6.29/'produksjonsdata-per dag'!$O26</f>
        <v>1.749431612903226E-2</v>
      </c>
      <c r="L26" s="24">
        <f>'produksjonsdata-Sm3'!L26*6.29/'produksjonsdata-per dag'!$O26</f>
        <v>0.21123689444153562</v>
      </c>
      <c r="M26" s="24">
        <f t="shared" si="3"/>
        <v>2.0433185899415358</v>
      </c>
      <c r="N26" s="20">
        <f>'produksjonsdata-Sm3'!N26</f>
        <v>0.68189261852905214</v>
      </c>
      <c r="O26" s="6">
        <f t="shared" si="1"/>
        <v>31</v>
      </c>
      <c r="P26">
        <f t="shared" si="2"/>
        <v>1690.2383335246222</v>
      </c>
      <c r="S26" s="13"/>
    </row>
    <row r="27" spans="1:19" x14ac:dyDescent="0.3">
      <c r="A27" s="6">
        <f>'produksjonsdata-Sm3'!A27</f>
        <v>2026</v>
      </c>
      <c r="B27" s="19">
        <f>'produksjonsdata-Sm3'!B27</f>
        <v>46235</v>
      </c>
      <c r="C27" s="24">
        <f>'produksjonsdata-Sm3'!C27*6.29/'produksjonsdata-per dag'!$O27</f>
        <v>1.8030892329935486</v>
      </c>
      <c r="D27" s="31">
        <f>'produksjonsdata-Sm3'!D27*6.29/'produksjonsdata-per dag'!$O27</f>
        <v>1.8817588067741937</v>
      </c>
      <c r="E27" s="31">
        <f>'produksjonsdata-Sm3'!E27*6.29/'produksjonsdata-per dag'!$O27</f>
        <v>1.6506177419354843E-2</v>
      </c>
      <c r="F27" s="31">
        <f>'produksjonsdata-Sm3'!F27*6.29/'produksjonsdata-per dag'!$O27</f>
        <v>0.17450509322580646</v>
      </c>
      <c r="G27" s="31">
        <f>'produksjonsdata-Sm3'!G27*6.29/'produksjonsdata-per dag'!$O27</f>
        <v>2.0727700774193552</v>
      </c>
      <c r="H27" s="25">
        <f>'produksjonsdata-Sm3'!H27*1000/'produksjonsdata-per dag'!$O27</f>
        <v>348.58776071970561</v>
      </c>
      <c r="I27" s="31">
        <f>'produksjonsdata-Sm3'!I27*1000/'produksjonsdata-per dag'!$O27</f>
        <v>341.96903225806449</v>
      </c>
      <c r="J27" s="25">
        <f>'produksjonsdata-Sm3'!J27/O27</f>
        <v>0.67150322580645161</v>
      </c>
      <c r="K27" s="24">
        <f>'produksjonsdata-Sm3'!K27*6.29/'produksjonsdata-per dag'!$O27</f>
        <v>1.7500403225806451E-2</v>
      </c>
      <c r="L27" s="24">
        <f>'produksjonsdata-Sm3'!L27*6.29/'produksjonsdata-per dag'!$O27</f>
        <v>0.20166752545124303</v>
      </c>
      <c r="M27" s="24">
        <f t="shared" si="3"/>
        <v>2.022257161670598</v>
      </c>
      <c r="N27" s="20">
        <f>'produksjonsdata-Sm3'!N27</f>
        <v>0.67009128403776574</v>
      </c>
      <c r="O27" s="6">
        <f t="shared" si="1"/>
        <v>31</v>
      </c>
      <c r="P27">
        <f t="shared" si="2"/>
        <v>1728.5269898548111</v>
      </c>
      <c r="S27" s="13"/>
    </row>
    <row r="28" spans="1:19" x14ac:dyDescent="0.3">
      <c r="A28" s="6">
        <f>'produksjonsdata-Sm3'!A28</f>
        <v>2026</v>
      </c>
      <c r="B28" s="19">
        <f>'produksjonsdata-Sm3'!B28</f>
        <v>46266</v>
      </c>
      <c r="C28" s="24">
        <f>'produksjonsdata-Sm3'!C28*6.29/'produksjonsdata-per dag'!$O28</f>
        <v>1.7177681873866666</v>
      </c>
      <c r="D28" s="30">
        <f>'produksjonsdata-Sm3'!D28*6.29/'produksjonsdata-per dag'!$O28</f>
        <v>0</v>
      </c>
      <c r="E28" s="30">
        <f>'produksjonsdata-Sm3'!E28*6.29/'produksjonsdata-per dag'!$O28</f>
        <v>0</v>
      </c>
      <c r="F28" s="30">
        <f>'produksjonsdata-Sm3'!F28*6.29/'produksjonsdata-per dag'!$O28</f>
        <v>0</v>
      </c>
      <c r="G28" s="30">
        <f>'produksjonsdata-Sm3'!G28*6.29/'produksjonsdata-per dag'!$O28</f>
        <v>0</v>
      </c>
      <c r="H28" s="30">
        <f>'produksjonsdata-Sm3'!H28*1000/'produksjonsdata-per dag'!$O28</f>
        <v>319.88686144796594</v>
      </c>
      <c r="I28" s="30">
        <f>'produksjonsdata-Sm3'!I28*1000/'produksjonsdata-per dag'!$O28</f>
        <v>0</v>
      </c>
      <c r="J28" s="24">
        <f>'produksjonsdata-Sm3'!J28/O28</f>
        <v>0</v>
      </c>
      <c r="K28" s="24">
        <f>'produksjonsdata-Sm3'!K28*6.29/'produksjonsdata-per dag'!$O28</f>
        <v>1.7261856666666669E-2</v>
      </c>
      <c r="L28" s="24">
        <f>'produksjonsdata-Sm3'!L28*6.29/'produksjonsdata-per dag'!$O28</f>
        <v>0.18666978281576471</v>
      </c>
      <c r="M28" s="24">
        <f t="shared" si="3"/>
        <v>1.9216998268690979</v>
      </c>
      <c r="N28" s="20">
        <f>'produksjonsdata-Sm3'!N28</f>
        <v>0.62540352708693214</v>
      </c>
      <c r="O28" s="6">
        <f t="shared" si="1"/>
        <v>30</v>
      </c>
      <c r="P28">
        <f t="shared" si="2"/>
        <v>1713.6510077995908</v>
      </c>
    </row>
    <row r="29" spans="1:19" x14ac:dyDescent="0.3">
      <c r="A29" s="6">
        <f>'produksjonsdata-Sm3'!A29</f>
        <v>2026</v>
      </c>
      <c r="B29" s="19">
        <f>'produksjonsdata-Sm3'!B29</f>
        <v>46296</v>
      </c>
      <c r="C29" s="24">
        <f>'produksjonsdata-Sm3'!C29*6.29/'produksjonsdata-per dag'!$O29</f>
        <v>1.740401059903226</v>
      </c>
      <c r="D29" s="25">
        <f>'produksjonsdata-Sm3'!D29*6.29/'produksjonsdata-per dag'!$O29</f>
        <v>0</v>
      </c>
      <c r="E29" s="25">
        <f>'produksjonsdata-Sm3'!E29*6.29/'produksjonsdata-per dag'!$O29</f>
        <v>0</v>
      </c>
      <c r="F29" s="25">
        <f>'produksjonsdata-Sm3'!F29*6.29/'produksjonsdata-per dag'!$O29</f>
        <v>0</v>
      </c>
      <c r="G29" s="25">
        <f>'produksjonsdata-Sm3'!G29*6.29/'produksjonsdata-per dag'!$O29</f>
        <v>0</v>
      </c>
      <c r="H29" s="25">
        <f>'produksjonsdata-Sm3'!H29*1000/'produksjonsdata-per dag'!$O29</f>
        <v>348.13808044539434</v>
      </c>
      <c r="I29" s="25">
        <f>'produksjonsdata-Sm3'!I29*1000/'produksjonsdata-per dag'!$O29</f>
        <v>0</v>
      </c>
      <c r="J29" s="25">
        <f>'produksjonsdata-Sm3'!J29/O29</f>
        <v>0</v>
      </c>
      <c r="K29" s="24">
        <f>'produksjonsdata-Sm3'!K29*6.29/'produksjonsdata-per dag'!$O29</f>
        <v>1.7547070967741933E-2</v>
      </c>
      <c r="L29" s="24">
        <f>'produksjonsdata-Sm3'!L29*6.29/'produksjonsdata-per dag'!$O29</f>
        <v>0.24286130722958291</v>
      </c>
      <c r="M29" s="24">
        <f t="shared" si="3"/>
        <v>2.0008094381005508</v>
      </c>
      <c r="N29" s="20">
        <f>'produksjonsdata-Sm3'!N29</f>
        <v>0.66623179079524353</v>
      </c>
      <c r="O29" s="6">
        <f t="shared" si="1"/>
        <v>31</v>
      </c>
      <c r="P29">
        <f t="shared" si="2"/>
        <v>1433.4851624441378</v>
      </c>
    </row>
    <row r="30" spans="1:19" x14ac:dyDescent="0.3">
      <c r="A30" s="6">
        <f>'produksjonsdata-Sm3'!A30</f>
        <v>2026</v>
      </c>
      <c r="B30" s="19">
        <f>'produksjonsdata-Sm3'!B30</f>
        <v>46327</v>
      </c>
      <c r="C30" s="24">
        <f>'produksjonsdata-Sm3'!C30*6.29/'produksjonsdata-per dag'!$O30</f>
        <v>1.7387296312566667</v>
      </c>
      <c r="D30" s="25">
        <f>'produksjonsdata-Sm3'!D30*6.29/'produksjonsdata-per dag'!$O30</f>
        <v>0</v>
      </c>
      <c r="E30" s="25">
        <f>'produksjonsdata-Sm3'!E30*6.29/'produksjonsdata-per dag'!$O30</f>
        <v>0</v>
      </c>
      <c r="F30" s="25">
        <f>'produksjonsdata-Sm3'!F30*6.29/'produksjonsdata-per dag'!$O30</f>
        <v>0</v>
      </c>
      <c r="G30" s="25">
        <f>'produksjonsdata-Sm3'!G30*6.29/'produksjonsdata-per dag'!$O30</f>
        <v>0</v>
      </c>
      <c r="H30" s="25">
        <f>'produksjonsdata-Sm3'!H30*1000/'produksjonsdata-per dag'!$O30</f>
        <v>356.51594058929027</v>
      </c>
      <c r="I30" s="25">
        <f>'produksjonsdata-Sm3'!I30*1000/'produksjonsdata-per dag'!$O30</f>
        <v>0</v>
      </c>
      <c r="J30" s="25">
        <f>'produksjonsdata-Sm3'!J30/O30</f>
        <v>0</v>
      </c>
      <c r="K30" s="24">
        <f>'produksjonsdata-Sm3'!K30*6.29/'produksjonsdata-per dag'!$O30</f>
        <v>1.7635063333333333E-2</v>
      </c>
      <c r="L30" s="24">
        <f>'produksjonsdata-Sm3'!L30*6.29/'produksjonsdata-per dag'!$O30</f>
        <v>0.25153459439476561</v>
      </c>
      <c r="M30" s="24">
        <f t="shared" si="3"/>
        <v>2.0078992889847656</v>
      </c>
      <c r="N30" s="20">
        <f>'produksjonsdata-Sm3'!N30</f>
        <v>0.67573681324187618</v>
      </c>
      <c r="O30" s="6">
        <f t="shared" si="1"/>
        <v>30</v>
      </c>
      <c r="P30">
        <f t="shared" si="2"/>
        <v>1417.3634503322589</v>
      </c>
    </row>
    <row r="31" spans="1:19" x14ac:dyDescent="0.3">
      <c r="A31" s="6">
        <f>'produksjonsdata-Sm3'!A31</f>
        <v>2026</v>
      </c>
      <c r="B31" s="19">
        <f>'produksjonsdata-Sm3'!B31</f>
        <v>46357</v>
      </c>
      <c r="C31" s="24">
        <f>'produksjonsdata-Sm3'!C31*6.29/'produksjonsdata-per dag'!$O31</f>
        <v>1.7501962658838708</v>
      </c>
      <c r="D31" s="25">
        <f>'produksjonsdata-Sm3'!D31*6.29/'produksjonsdata-per dag'!$O31</f>
        <v>0</v>
      </c>
      <c r="E31" s="25">
        <f>'produksjonsdata-Sm3'!E31*6.29/'produksjonsdata-per dag'!$O31</f>
        <v>0</v>
      </c>
      <c r="F31" s="25">
        <f>'produksjonsdata-Sm3'!F31*6.29/'produksjonsdata-per dag'!$O31</f>
        <v>0</v>
      </c>
      <c r="G31" s="25">
        <f>'produksjonsdata-Sm3'!G31*6.29/'produksjonsdata-per dag'!$O31</f>
        <v>0</v>
      </c>
      <c r="H31" s="25">
        <f>'produksjonsdata-Sm3'!H31*1000/'produksjonsdata-per dag'!$O31</f>
        <v>354.50105582037702</v>
      </c>
      <c r="I31" s="25">
        <f>'produksjonsdata-Sm3'!I31*1000/'produksjonsdata-per dag'!$O31</f>
        <v>0</v>
      </c>
      <c r="J31" s="25">
        <f>'produksjonsdata-Sm3'!J31/O31</f>
        <v>0</v>
      </c>
      <c r="K31" s="24">
        <f>'produksjonsdata-Sm3'!K31*6.29/'produksjonsdata-per dag'!$O31</f>
        <v>1.7589680645161292E-2</v>
      </c>
      <c r="L31" s="24">
        <f>'produksjonsdata-Sm3'!L31*6.29/'produksjonsdata-per dag'!$O31</f>
        <v>0.24392943222732807</v>
      </c>
      <c r="M31" s="24">
        <f t="shared" si="3"/>
        <v>2.0117153787563602</v>
      </c>
      <c r="N31" s="20">
        <f>'produksjonsdata-Sm3'!N31</f>
        <v>0.67432862001057747</v>
      </c>
      <c r="O31" s="6">
        <f t="shared" si="1"/>
        <v>31</v>
      </c>
      <c r="P31">
        <f t="shared" si="2"/>
        <v>1453.2934897745452</v>
      </c>
    </row>
    <row r="32" spans="1:19" ht="15.05" customHeight="1" x14ac:dyDescent="0.3">
      <c r="A32" s="3"/>
      <c r="B32" s="18">
        <f>'produksjonsdata-Sm3'!B32</f>
        <v>46388</v>
      </c>
      <c r="C32" s="2"/>
      <c r="I32" s="12"/>
      <c r="N32" s="14">
        <f>SUM(C32,H32,K32,L32)/31</f>
        <v>0</v>
      </c>
    </row>
    <row r="33" spans="1:10" x14ac:dyDescent="0.3">
      <c r="A33" s="3"/>
      <c r="B33" s="1"/>
      <c r="C33" s="2"/>
      <c r="I33" s="12"/>
    </row>
    <row r="35" spans="1:10" x14ac:dyDescent="0.3">
      <c r="E35" s="15"/>
      <c r="H35" s="15"/>
      <c r="J35" s="2"/>
    </row>
    <row r="36" spans="1:10" x14ac:dyDescent="0.3">
      <c r="A36" s="10" t="s">
        <v>34</v>
      </c>
    </row>
    <row r="37" spans="1:10" x14ac:dyDescent="0.3">
      <c r="A37" s="10" t="s">
        <v>35</v>
      </c>
    </row>
    <row r="38" spans="1:10" x14ac:dyDescent="0.3">
      <c r="A38" s="10"/>
    </row>
    <row r="39" spans="1:10" x14ac:dyDescent="0.3">
      <c r="A39" s="3"/>
    </row>
    <row r="48" spans="1:10" x14ac:dyDescent="0.3">
      <c r="A48" s="3"/>
      <c r="B48" s="3"/>
      <c r="C48" s="3"/>
      <c r="D48" s="3"/>
    </row>
    <row r="49" spans="4:4" ht="15.6" x14ac:dyDescent="0.35">
      <c r="D49" s="11"/>
    </row>
  </sheetData>
  <dataConsolidate>
    <dataRefs count="1">
      <dataRef ref="C6:C17" sheet="produksjonsdata-Sm3"/>
    </dataRefs>
  </dataConsolidate>
  <mergeCells count="2">
    <mergeCell ref="C2:D2"/>
    <mergeCell ref="C5:D5"/>
  </mergeCells>
  <printOptions gridLines="1"/>
  <pageMargins left="0.25" right="0.25" top="0.75" bottom="0.75" header="0.3" footer="0.3"/>
  <pageSetup paperSize="9" scale="6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haredContentType xmlns="Microsoft.SharePoint.Taxonomy.ContentTypeSync" SourceId="759dfb86-1788-49ba-b011-bd706ba4631f" ContentTypeId="0x0101" PreviousValue="false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27F14CFC9BC914CA81BFC7CAD1D6924" ma:contentTypeVersion="13" ma:contentTypeDescription="Opprett et nytt dokument." ma:contentTypeScope="" ma:versionID="dda381859909f8a02b23fb11d7a98765">
  <xsd:schema xmlns:xsd="http://www.w3.org/2001/XMLSchema" xmlns:xs="http://www.w3.org/2001/XMLSchema" xmlns:p="http://schemas.microsoft.com/office/2006/metadata/properties" xmlns:ns2="2bd013c7-4581-482e-b998-f78837df8140" xmlns:ns3="7a004162-091c-44a2-8ac4-6ad5cf6c8eb9" targetNamespace="http://schemas.microsoft.com/office/2006/metadata/properties" ma:root="true" ma:fieldsID="2f5e4f8629b1d2dcdafffd922077220f" ns2:_="" ns3:_="">
    <xsd:import namespace="2bd013c7-4581-482e-b998-f78837df8140"/>
    <xsd:import namespace="7a004162-091c-44a2-8ac4-6ad5cf6c8eb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d013c7-4581-482e-b998-f78837df81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ildemerkelapper" ma:readOnly="false" ma:fieldId="{5cf76f15-5ced-4ddc-b409-7134ff3c332f}" ma:taxonomyMulti="true" ma:sspId="759dfb86-1788-49ba-b011-bd706ba463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004162-091c-44a2-8ac4-6ad5cf6c8eb9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49377b0c-f616-47d1-8c75-43be3d408079}" ma:internalName="TaxCatchAll" ma:showField="CatchAllData" ma:web="e0bf0d6d-a629-4828-a92a-90b0d9e6d7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>
  <documentManagement>
    <lcf76f155ced4ddcb4097134ff3c332f xmlns="2bd013c7-4581-482e-b998-f78837df8140">
      <Terms xmlns="http://schemas.microsoft.com/office/infopath/2007/PartnerControls"/>
    </lcf76f155ced4ddcb4097134ff3c332f>
    <TaxCatchAll xmlns="7a004162-091c-44a2-8ac4-6ad5cf6c8eb9" xsi:nil="true"/>
  </documentManagement>
</p:properties>
</file>

<file path=customXml/item5.xml>��
</file>

<file path=customXml/itemProps1.xml><?xml version="1.0" encoding="utf-8"?>
<ds:datastoreItem xmlns:ds="http://schemas.openxmlformats.org/officeDocument/2006/customXml" ds:itemID="{DC28D77E-C53F-483F-8822-4F8A794B189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657583D-CC13-4E22-AFA2-A128E541BF9E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5E7E5FEA-FF03-4C7D-8BF2-57D0FB9B6F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d013c7-4581-482e-b998-f78837df8140"/>
    <ds:schemaRef ds:uri="7a004162-091c-44a2-8ac4-6ad5cf6c8eb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48B0A5BA-9AC8-4031-A99E-83CC23F75F2E}">
  <ds:schemaRefs>
    <ds:schemaRef ds:uri="http://schemas.microsoft.com/office/2006/documentManagement/types"/>
    <ds:schemaRef ds:uri="e0bf0d6d-a629-4828-a92a-90b0d9e6d7cb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2bd013c7-4581-482e-b998-f78837df8140"/>
    <ds:schemaRef ds:uri="http://schemas.microsoft.com/office/2006/metadata/properties"/>
    <ds:schemaRef ds:uri="http://www.w3.org/XML/1998/namespace"/>
    <ds:schemaRef ds:uri="http://purl.org/dc/terms/"/>
    <ds:schemaRef ds:uri="7a004162-091c-44a2-8ac4-6ad5cf6c8eb9"/>
  </ds:schemaRefs>
</ds:datastoreItem>
</file>

<file path=customXml/itemProps5.xml><?xml version="1.0" encoding="utf-8"?>
<ds:datastoreItem xmlns:ds="http://schemas.openxmlformats.org/officeDocument/2006/customXml" ds:itemID="{D1D2FCB7-EC3C-4438-B0F3-93DFB4A8C6C8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ab597090-707f-43d4-9be8-50fc17c027f6}" enabled="0" method="" siteId="{ab597090-707f-43d4-9be8-50fc17c027f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produksjonsdata-Sm3</vt:lpstr>
      <vt:lpstr>produksjonsdata-per dag</vt:lpstr>
    </vt:vector>
  </TitlesOfParts>
  <Manager/>
  <Company>OD - PTIL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 Bygdevoll</dc:creator>
  <cp:keywords/>
  <dc:description/>
  <cp:lastModifiedBy>Steen Hanne Wilhelmsen</cp:lastModifiedBy>
  <cp:revision/>
  <dcterms:created xsi:type="dcterms:W3CDTF">2009-02-17T11:13:04Z</dcterms:created>
  <dcterms:modified xsi:type="dcterms:W3CDTF">2026-09-21T07:27:53Z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0x010100627F14CFC9BC914CA81BFC7CAD1D6924</vt:lpwstr>
  </property>
  <property fmtid="{D5CDD505-2E9C-101B-9397-08002B2CF9AE}" pid="3" name="MediaServiceImageTags">
    <vt:lpwstr/>
  </property>
  <property fmtid="{D5CDD505-2E9C-101B-9397-08002B2CF9AE}" pid="4" name="fe38d3b63af54d03ad151db80e52383e">
    <vt:lpwstr/>
  </property>
  <property fmtid="{D5CDD505-2E9C-101B-9397-08002B2CF9AE}" pid="5" name="M_x00f8_tefora">
    <vt:lpwstr/>
  </property>
  <property fmtid="{D5CDD505-2E9C-101B-9397-08002B2CF9AE}" pid="6" name="Møtefora">
    <vt:lpwstr/>
  </property>
</Properties>
</file>