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ortal data\pressemelding\"/>
    </mc:Choice>
  </mc:AlternateContent>
  <xr:revisionPtr revIDLastSave="0" documentId="13_ncr:1_{7A3DF141-870B-45D6-93C1-470DD92762F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20" l="1"/>
  <c r="D26" i="20"/>
  <c r="D24" i="20"/>
  <c r="J8" i="2" l="1"/>
  <c r="N19" i="20" l="1"/>
  <c r="N18" i="20"/>
  <c r="N17" i="20"/>
  <c r="N16" i="20"/>
  <c r="N15" i="20"/>
  <c r="N14" i="20"/>
  <c r="N13" i="20"/>
  <c r="N12" i="20"/>
  <c r="N11" i="20"/>
  <c r="N10" i="20"/>
  <c r="N9" i="20"/>
  <c r="N8" i="20"/>
  <c r="N32" i="20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M20" i="2"/>
  <c r="N20" i="2"/>
  <c r="N20" i="20" s="1"/>
  <c r="M19" i="2"/>
  <c r="M18" i="2"/>
  <c r="M17" i="2"/>
  <c r="M16" i="2"/>
  <c r="M15" i="2"/>
  <c r="M14" i="2"/>
  <c r="M13" i="2"/>
  <c r="M12" i="2"/>
  <c r="M11" i="2"/>
  <c r="M10" i="2"/>
  <c r="M9" i="2"/>
  <c r="M8" i="2"/>
  <c r="K8" i="20" l="1"/>
  <c r="N9" i="2"/>
  <c r="N10" i="2"/>
  <c r="N11" i="2"/>
  <c r="N12" i="2"/>
  <c r="N13" i="2"/>
  <c r="N14" i="2"/>
  <c r="N15" i="2"/>
  <c r="N16" i="2"/>
  <c r="N17" i="2"/>
  <c r="N18" i="2"/>
  <c r="N19" i="2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N31" i="2"/>
  <c r="N31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0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8" i="20"/>
  <c r="G8" i="2" l="1"/>
  <c r="G9" i="2"/>
  <c r="G10" i="2"/>
  <c r="G11" i="2"/>
  <c r="G12" i="2"/>
  <c r="G13" i="2"/>
  <c r="G14" i="2"/>
  <c r="G15" i="2"/>
  <c r="G16" i="2"/>
  <c r="G17" i="2"/>
  <c r="G18" i="2"/>
  <c r="G19" i="2"/>
  <c r="K10" i="20"/>
  <c r="K13" i="20"/>
  <c r="L13" i="20"/>
  <c r="M13" i="20" s="1"/>
  <c r="K14" i="20"/>
  <c r="K17" i="20"/>
  <c r="G21" i="2"/>
  <c r="M21" i="2"/>
  <c r="J9" i="2" l="1"/>
  <c r="G9" i="20"/>
  <c r="J16" i="2"/>
  <c r="J16" i="20" s="1"/>
  <c r="G16" i="20"/>
  <c r="J8" i="20"/>
  <c r="G8" i="20"/>
  <c r="J21" i="2"/>
  <c r="G21" i="20"/>
  <c r="J17" i="2"/>
  <c r="J17" i="20" s="1"/>
  <c r="G17" i="20"/>
  <c r="J19" i="2"/>
  <c r="J19" i="20" s="1"/>
  <c r="G19" i="20"/>
  <c r="J15" i="2"/>
  <c r="G15" i="20"/>
  <c r="J11" i="2"/>
  <c r="J11" i="20" s="1"/>
  <c r="G11" i="20"/>
  <c r="J13" i="2"/>
  <c r="J13" i="20" s="1"/>
  <c r="G13" i="20"/>
  <c r="J12" i="2"/>
  <c r="J12" i="20" s="1"/>
  <c r="G12" i="20"/>
  <c r="J18" i="2"/>
  <c r="G18" i="20"/>
  <c r="J14" i="2"/>
  <c r="J14" i="20" s="1"/>
  <c r="G14" i="20"/>
  <c r="J10" i="2"/>
  <c r="J10" i="20" s="1"/>
  <c r="G10" i="20"/>
  <c r="L19" i="20"/>
  <c r="K19" i="20"/>
  <c r="J9" i="20"/>
  <c r="L18" i="20"/>
  <c r="L15" i="20"/>
  <c r="L9" i="20"/>
  <c r="K15" i="20"/>
  <c r="L11" i="20"/>
  <c r="P10" i="20"/>
  <c r="K9" i="20"/>
  <c r="K18" i="20"/>
  <c r="L17" i="20"/>
  <c r="L14" i="20"/>
  <c r="M14" i="20" s="1"/>
  <c r="K11" i="20"/>
  <c r="L10" i="20"/>
  <c r="L8" i="20"/>
  <c r="J15" i="20"/>
  <c r="J1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P8" i="20"/>
  <c r="M8" i="20"/>
  <c r="P11" i="20"/>
  <c r="M11" i="20"/>
  <c r="M10" i="20"/>
  <c r="P9" i="20"/>
  <c r="M9" i="20"/>
  <c r="P14" i="20"/>
  <c r="P12" i="20"/>
  <c r="P16" i="20"/>
  <c r="M32" i="2"/>
  <c r="N32" i="2" l="1"/>
  <c r="G25" i="2" l="1"/>
  <c r="G26" i="2"/>
  <c r="G20" i="2"/>
  <c r="G22" i="2"/>
  <c r="G23" i="2"/>
  <c r="G24" i="2"/>
  <c r="G27" i="2"/>
  <c r="G28" i="2"/>
  <c r="G29" i="2"/>
  <c r="G30" i="2"/>
  <c r="G31" i="2"/>
  <c r="G32" i="2"/>
  <c r="J28" i="2" l="1"/>
  <c r="G28" i="20"/>
  <c r="J22" i="2"/>
  <c r="J22" i="20" s="1"/>
  <c r="G22" i="20"/>
  <c r="J31" i="2"/>
  <c r="G31" i="20"/>
  <c r="J27" i="2"/>
  <c r="J27" i="20" s="1"/>
  <c r="G27" i="20"/>
  <c r="J20" i="2"/>
  <c r="J20" i="20" s="1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K20" i="20"/>
  <c r="J28" i="20"/>
  <c r="J21" i="20"/>
  <c r="J3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20" i="20"/>
  <c r="P31" i="20"/>
  <c r="P22" i="20"/>
  <c r="P25" i="20"/>
  <c r="P21" i="20"/>
  <c r="N8" i="2"/>
</calcChain>
</file>

<file path=xl/sharedStrings.xml><?xml version="1.0" encoding="utf-8"?>
<sst xmlns="http://schemas.openxmlformats.org/spreadsheetml/2006/main" count="205" uniqueCount="66">
  <si>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</si>
  <si>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</si>
  <si>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</si>
  <si>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</si>
  <si>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</si>
  <si>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</si>
  <si>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</si>
  <si>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</si>
  <si>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 xml:space="preserve">Forecast 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</si>
  <si>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</si>
  <si>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</si>
  <si>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</si>
  <si>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</si>
  <si>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</si>
  <si>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</si>
  <si>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</si>
  <si>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</si>
  <si>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</si>
  <si>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</si>
  <si>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</si>
  <si>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</si>
  <si>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</si>
  <si>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</si>
  <si>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</si>
  <si>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</si>
  <si>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</si>
  <si>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</si>
  <si>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</si>
  <si>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</si>
  <si>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</si>
  <si>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Diagramtitler</t>
  </si>
  <si>
    <t>Oljeproduksjon 2022</t>
  </si>
  <si>
    <t>Oil production 2022</t>
  </si>
  <si>
    <t>Væskeproduksjon 2022</t>
  </si>
  <si>
    <t>Liquid production 2022</t>
  </si>
  <si>
    <t>Gassproduksjon 2022</t>
  </si>
  <si>
    <t>Gas production 2022</t>
  </si>
  <si>
    <t>Tekster for legender på plott</t>
  </si>
  <si>
    <t>Aksetitler</t>
  </si>
  <si>
    <t>Daglig produksjon</t>
  </si>
  <si>
    <t xml:space="preserve">Millioner Sm³ </t>
  </si>
  <si>
    <t>Daily production</t>
  </si>
  <si>
    <t xml:space="preserve">Million Sm³ </t>
  </si>
  <si>
    <t xml:space="preserve">Prognose </t>
  </si>
  <si>
    <t>Daglig produksjon 2021</t>
  </si>
  <si>
    <t>Daily production 2021</t>
  </si>
  <si>
    <t>Condensate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</si>
  <si>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</si>
  <si>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</si>
  <si>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</si>
  <si>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</si>
  <si>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</si>
  <si>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</si>
  <si>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 xml:space="preserve">Prognose    </t>
  </si>
  <si>
    <t xml:space="preserve">Forecast   </t>
  </si>
  <si>
    <t>Prognose (40 MJ)</t>
  </si>
  <si>
    <t>Forecast (40 MJ)</t>
  </si>
  <si>
    <t>Forecast (actual calorific value)</t>
  </si>
  <si>
    <t>Prognose (faktisk varmeverdi)</t>
  </si>
  <si>
    <t>Prognose  (faktisk varmeverdi)</t>
  </si>
  <si>
    <t>Gas *)</t>
  </si>
  <si>
    <t>Gass *)</t>
  </si>
  <si>
    <r>
      <t>*) Prognosetall er oppgitt ved faktisk varmeverdi. Normalisert til 40MJ/Sm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samsvarer summen over året med anslaget oppgitt i Revidert nasjonalbudsjett 2022, som er 122 milliarder Sm³ 40MJ-gass.</t>
    </r>
  </si>
  <si>
    <t>Faktisk produksjon</t>
  </si>
  <si>
    <t>Faktisk produksjon (faktisk varmeverdi)</t>
  </si>
  <si>
    <t>*) The forecast is at actual calorific value. Normalized to 40MJ/Sm3, the sum will correspond to the prognosis stated in Revised National Budget at 122 BCM 40MJ-gas.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</si>
</sst>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165" fontId="6" fillId="0" borderId="0" xfId="0" applyNumberFormat="1" applyFont="1"/>
    <xf numFmtId="2" fontId="3" fillId="0" borderId="0" xfId="0" applyNumberFormat="1" applyFont="1"/>
    <xf numFmtId="165" fontId="0" fillId="5" borderId="0" xfId="0" applyNumberFormat="1" applyFill="1"/>
    <xf numFmtId="2" fontId="7" fillId="0" borderId="0" xfId="0" applyNumberFormat="1" applyFont="1"/>
    <xf numFmtId="2" fontId="3" fillId="2" borderId="0" xfId="0" applyNumberFormat="1" applyFont="1" applyFill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2" borderId="0" xfId="0" applyNumberFormat="1" applyFont="1" applyFill="1"/>
    <xf numFmtId="2" fontId="0" fillId="0" borderId="0" xfId="0" applyNumberFormat="1" applyFont="1"/>
    <xf numFmtId="2" fontId="0" fillId="2" borderId="0" xfId="0" applyNumberFormat="1" applyFont="1" applyFill="1"/>
    <xf numFmtId="165" fontId="2" fillId="0" borderId="0" xfId="0" applyNumberFormat="1" applyFont="1"/>
    <xf numFmtId="3" fontId="3" fillId="0" borderId="0" xfId="0" applyNumberFormat="1" applyFont="1"/>
    <xf numFmtId="165" fontId="2" fillId="5" borderId="0" xfId="0" applyNumberFormat="1" applyFont="1" applyFill="1"/>
    <xf numFmtId="0" fontId="2" fillId="0" borderId="0" xfId="0" applyFont="1"/>
    <xf numFmtId="17" fontId="2" fillId="0" borderId="0" xfId="0" applyNumberFormat="1" applyFont="1"/>
    <xf numFmtId="165" fontId="9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3" fillId="5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38A800"/>
      <color rgb="FFFF00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27746635226846"/>
          <c:y val="0.1282724580426598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1.6626566666666667</c:v>
                </c:pt>
                <c:pt idx="4">
                  <c:v>1.6354</c:v>
                </c:pt>
                <c:pt idx="5">
                  <c:v>1.3292866666666667</c:v>
                </c:pt>
                <c:pt idx="6">
                  <c:v>1.639458064516129</c:v>
                </c:pt>
                <c:pt idx="7">
                  <c:v>1.7833164516129032</c:v>
                </c:pt>
                <c:pt idx="8">
                  <c:v>1.6395933333333335</c:v>
                </c:pt>
                <c:pt idx="9">
                  <c:v>1.7490258064516127</c:v>
                </c:pt>
                <c:pt idx="10">
                  <c:v>1.739814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1.7758538722477419</c:v>
                </c:pt>
                <c:pt idx="1">
                  <c:v>1.8297948532292856</c:v>
                </c:pt>
                <c:pt idx="2">
                  <c:v>1.851908985006129</c:v>
                </c:pt>
                <c:pt idx="3">
                  <c:v>1.8563088620820001</c:v>
                </c:pt>
                <c:pt idx="4">
                  <c:v>1.6604987368203226</c:v>
                </c:pt>
                <c:pt idx="5">
                  <c:v>1.2997949506076667</c:v>
                </c:pt>
                <c:pt idx="6">
                  <c:v>1.8466572314790324</c:v>
                </c:pt>
                <c:pt idx="7">
                  <c:v>1.8307182113883871</c:v>
                </c:pt>
                <c:pt idx="8">
                  <c:v>1.8157454177846666</c:v>
                </c:pt>
                <c:pt idx="9">
                  <c:v>1.88223484067</c:v>
                </c:pt>
                <c:pt idx="10">
                  <c:v>1.9050130849950002</c:v>
                </c:pt>
                <c:pt idx="11">
                  <c:v>1.9646499649835485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1.7318466666666665</c:v>
                </c:pt>
                <c:pt idx="11">
                  <c:v>1.8492600000000001</c:v>
                </c:pt>
                <c:pt idx="12">
                  <c:v>1.73604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9.0916333991733947E-2"/>
          <c:y val="0.92192760981305255"/>
          <c:w val="0.8592160410567895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2022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6688994886543"/>
          <c:y val="0.14772381792682771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1.6626566666666667</c:v>
                </c:pt>
                <c:pt idx="4">
                  <c:v>1.6354</c:v>
                </c:pt>
                <c:pt idx="5">
                  <c:v>1.3292866666666667</c:v>
                </c:pt>
                <c:pt idx="6">
                  <c:v>1.639458064516129</c:v>
                </c:pt>
                <c:pt idx="7">
                  <c:v>1.7833164516129032</c:v>
                </c:pt>
                <c:pt idx="8">
                  <c:v>1.6395933333333335</c:v>
                </c:pt>
                <c:pt idx="9">
                  <c:v>1.7490258064516127</c:v>
                </c:pt>
                <c:pt idx="10">
                  <c:v>1.739814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1.7758538722477419</c:v>
                </c:pt>
                <c:pt idx="1">
                  <c:v>1.8297948532292856</c:v>
                </c:pt>
                <c:pt idx="2">
                  <c:v>1.851908985006129</c:v>
                </c:pt>
                <c:pt idx="3">
                  <c:v>1.8563088620820001</c:v>
                </c:pt>
                <c:pt idx="4">
                  <c:v>1.6604987368203226</c:v>
                </c:pt>
                <c:pt idx="5">
                  <c:v>1.2997949506076667</c:v>
                </c:pt>
                <c:pt idx="6">
                  <c:v>1.8466572314790324</c:v>
                </c:pt>
                <c:pt idx="7">
                  <c:v>1.8307182113883871</c:v>
                </c:pt>
                <c:pt idx="8">
                  <c:v>1.8157454177846666</c:v>
                </c:pt>
                <c:pt idx="9">
                  <c:v>1.88223484067</c:v>
                </c:pt>
                <c:pt idx="10">
                  <c:v>1.9050130849950002</c:v>
                </c:pt>
                <c:pt idx="11">
                  <c:v>1.9646499649835485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1.7318466666666665</c:v>
                </c:pt>
                <c:pt idx="11">
                  <c:v>1.8492600000000001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11965065657442268"/>
          <c:y val="0.92192760981305255"/>
          <c:w val="0.86947829912203556"/>
          <c:h val="5.4838351199544243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2022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3669662102904037E-2"/>
          <c:y val="0.11806437142857457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1.6626566666666667</c:v>
                </c:pt>
                <c:pt idx="4">
                  <c:v>1.6354</c:v>
                </c:pt>
                <c:pt idx="5">
                  <c:v>1.3292866666666667</c:v>
                </c:pt>
                <c:pt idx="6">
                  <c:v>1.639458064516129</c:v>
                </c:pt>
                <c:pt idx="7">
                  <c:v>1.7833164516129032</c:v>
                </c:pt>
                <c:pt idx="8">
                  <c:v>1.6395933333333335</c:v>
                </c:pt>
                <c:pt idx="9">
                  <c:v>1.7490258064516127</c:v>
                </c:pt>
                <c:pt idx="10">
                  <c:v>1.739814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1.136258064516129E-2</c:v>
                </c:pt>
                <c:pt idx="1">
                  <c:v>1.1007500000000002E-2</c:v>
                </c:pt>
                <c:pt idx="2">
                  <c:v>1.1159677419354839E-2</c:v>
                </c:pt>
                <c:pt idx="3">
                  <c:v>1.0902666666666666E-2</c:v>
                </c:pt>
                <c:pt idx="4">
                  <c:v>1.0753870967741936E-2</c:v>
                </c:pt>
                <c:pt idx="5">
                  <c:v>2.3063333333333332E-2</c:v>
                </c:pt>
                <c:pt idx="6">
                  <c:v>2.2319354838709678E-2</c:v>
                </c:pt>
                <c:pt idx="7">
                  <c:v>2.5159999999999998E-2</c:v>
                </c:pt>
                <c:pt idx="8">
                  <c:v>2.5160000000000002E-2</c:v>
                </c:pt>
                <c:pt idx="9">
                  <c:v>2.4754193548387097E-2</c:v>
                </c:pt>
                <c:pt idx="10">
                  <c:v>1.8744199999999999E-2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0.21771516129032256</c:v>
                </c:pt>
                <c:pt idx="1">
                  <c:v>0.20509892857142858</c:v>
                </c:pt>
                <c:pt idx="2">
                  <c:v>0.19275806451612901</c:v>
                </c:pt>
                <c:pt idx="3">
                  <c:v>0.18492600000000001</c:v>
                </c:pt>
                <c:pt idx="4">
                  <c:v>0.16658354838709677</c:v>
                </c:pt>
                <c:pt idx="5">
                  <c:v>0.18765166666666666</c:v>
                </c:pt>
                <c:pt idx="6">
                  <c:v>0.20696129032258065</c:v>
                </c:pt>
                <c:pt idx="7">
                  <c:v>0.19742483870967742</c:v>
                </c:pt>
                <c:pt idx="8">
                  <c:v>0.16983000000000001</c:v>
                </c:pt>
                <c:pt idx="9">
                  <c:v>0.19641032258064514</c:v>
                </c:pt>
                <c:pt idx="10">
                  <c:v>0.187442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2.0034924295158065</c:v>
                </c:pt>
                <c:pt idx="1">
                  <c:v>2.0446834847849997</c:v>
                </c:pt>
                <c:pt idx="2">
                  <c:v>2.0545979202519353</c:v>
                </c:pt>
                <c:pt idx="3">
                  <c:v>2.0819389790843332</c:v>
                </c:pt>
                <c:pt idx="4">
                  <c:v>1.8835672093690323</c:v>
                </c:pt>
                <c:pt idx="5">
                  <c:v>1.5281714812126668</c:v>
                </c:pt>
                <c:pt idx="6">
                  <c:v>2.0943624137677421</c:v>
                </c:pt>
                <c:pt idx="7">
                  <c:v>2.0748586844993548</c:v>
                </c:pt>
                <c:pt idx="8">
                  <c:v>2.0489712129869999</c:v>
                </c:pt>
                <c:pt idx="9">
                  <c:v>2.1414213642822579</c:v>
                </c:pt>
                <c:pt idx="10">
                  <c:v>2.1639285390823337</c:v>
                </c:pt>
                <c:pt idx="11">
                  <c:v>2.2312232941570969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2.1217590322580646</c:v>
                </c:pt>
                <c:pt idx="1">
                  <c:v>2.1033310714285713</c:v>
                </c:pt>
                <c:pt idx="2">
                  <c:v>2.0923380645161291</c:v>
                </c:pt>
                <c:pt idx="3">
                  <c:v>1.9956073333333335</c:v>
                </c:pt>
                <c:pt idx="4">
                  <c:v>1.8458106451612903</c:v>
                </c:pt>
                <c:pt idx="5">
                  <c:v>1.844228</c:v>
                </c:pt>
                <c:pt idx="6">
                  <c:v>2.0345106451612907</c:v>
                </c:pt>
                <c:pt idx="7">
                  <c:v>2.0913235483870967</c:v>
                </c:pt>
                <c:pt idx="8">
                  <c:v>2.0356536666666671</c:v>
                </c:pt>
                <c:pt idx="9">
                  <c:v>2.0651490322580646</c:v>
                </c:pt>
                <c:pt idx="10">
                  <c:v>1.9723343333333332</c:v>
                </c:pt>
                <c:pt idx="11">
                  <c:v>2.0913235483870971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2022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8846122209854865E-2"/>
          <c:y val="9.4039700860210185E-2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1.6626566666666667</c:v>
                </c:pt>
                <c:pt idx="4">
                  <c:v>1.6354</c:v>
                </c:pt>
                <c:pt idx="5">
                  <c:v>1.3292866666666667</c:v>
                </c:pt>
                <c:pt idx="6">
                  <c:v>1.639458064516129</c:v>
                </c:pt>
                <c:pt idx="7">
                  <c:v>1.7833164516129032</c:v>
                </c:pt>
                <c:pt idx="8">
                  <c:v>1.6395933333333335</c:v>
                </c:pt>
                <c:pt idx="9">
                  <c:v>1.7490258064516127</c:v>
                </c:pt>
                <c:pt idx="10">
                  <c:v>1.739814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1.136258064516129E-2</c:v>
                </c:pt>
                <c:pt idx="1">
                  <c:v>1.1007500000000002E-2</c:v>
                </c:pt>
                <c:pt idx="2">
                  <c:v>1.1159677419354839E-2</c:v>
                </c:pt>
                <c:pt idx="3">
                  <c:v>1.0902666666666666E-2</c:v>
                </c:pt>
                <c:pt idx="4">
                  <c:v>1.0753870967741936E-2</c:v>
                </c:pt>
                <c:pt idx="5">
                  <c:v>2.3063333333333332E-2</c:v>
                </c:pt>
                <c:pt idx="6">
                  <c:v>2.2319354838709678E-2</c:v>
                </c:pt>
                <c:pt idx="7">
                  <c:v>2.5159999999999998E-2</c:v>
                </c:pt>
                <c:pt idx="8">
                  <c:v>2.5160000000000002E-2</c:v>
                </c:pt>
                <c:pt idx="9">
                  <c:v>2.4754193548387097E-2</c:v>
                </c:pt>
                <c:pt idx="10">
                  <c:v>1.8744199999999999E-2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0.21771516129032256</c:v>
                </c:pt>
                <c:pt idx="1">
                  <c:v>0.20509892857142858</c:v>
                </c:pt>
                <c:pt idx="2">
                  <c:v>0.19275806451612901</c:v>
                </c:pt>
                <c:pt idx="3">
                  <c:v>0.18492600000000001</c:v>
                </c:pt>
                <c:pt idx="4">
                  <c:v>0.16658354838709677</c:v>
                </c:pt>
                <c:pt idx="5">
                  <c:v>0.18765166666666666</c:v>
                </c:pt>
                <c:pt idx="6">
                  <c:v>0.20696129032258065</c:v>
                </c:pt>
                <c:pt idx="7">
                  <c:v>0.19742483870967742</c:v>
                </c:pt>
                <c:pt idx="8">
                  <c:v>0.16983000000000001</c:v>
                </c:pt>
                <c:pt idx="9">
                  <c:v>0.19641032258064514</c:v>
                </c:pt>
                <c:pt idx="10">
                  <c:v>0.187442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2.0034924295158065</c:v>
                </c:pt>
                <c:pt idx="1">
                  <c:v>2.0446834847849997</c:v>
                </c:pt>
                <c:pt idx="2">
                  <c:v>2.0545979202519353</c:v>
                </c:pt>
                <c:pt idx="3">
                  <c:v>2.0819389790843332</c:v>
                </c:pt>
                <c:pt idx="4">
                  <c:v>1.8835672093690323</c:v>
                </c:pt>
                <c:pt idx="5">
                  <c:v>1.5281714812126668</c:v>
                </c:pt>
                <c:pt idx="6">
                  <c:v>2.0943624137677421</c:v>
                </c:pt>
                <c:pt idx="7">
                  <c:v>2.0748586844993548</c:v>
                </c:pt>
                <c:pt idx="8">
                  <c:v>2.0489712129869999</c:v>
                </c:pt>
                <c:pt idx="9">
                  <c:v>2.1414213642822579</c:v>
                </c:pt>
                <c:pt idx="10">
                  <c:v>2.1639285390823337</c:v>
                </c:pt>
                <c:pt idx="11">
                  <c:v>2.2312232941570969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2.1217590322580646</c:v>
                </c:pt>
                <c:pt idx="1">
                  <c:v>2.1033310714285713</c:v>
                </c:pt>
                <c:pt idx="2">
                  <c:v>2.0923380645161291</c:v>
                </c:pt>
                <c:pt idx="3">
                  <c:v>1.9956073333333335</c:v>
                </c:pt>
                <c:pt idx="4">
                  <c:v>1.8458106451612903</c:v>
                </c:pt>
                <c:pt idx="5">
                  <c:v>1.844228</c:v>
                </c:pt>
                <c:pt idx="6">
                  <c:v>2.0345106451612907</c:v>
                </c:pt>
                <c:pt idx="7">
                  <c:v>2.0913235483870967</c:v>
                </c:pt>
                <c:pt idx="8">
                  <c:v>2.0356536666666671</c:v>
                </c:pt>
                <c:pt idx="9">
                  <c:v>2.0651490322580646</c:v>
                </c:pt>
                <c:pt idx="10">
                  <c:v>1.9723343333333332</c:v>
                </c:pt>
                <c:pt idx="11">
                  <c:v>2.0913235483870971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212123590542271E-2"/>
          <c:y val="0.93038639148540359"/>
          <c:w val="0.88953039589683447"/>
          <c:h val="5.8024191818711109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2022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343.22580645161293</c:v>
                </c:pt>
                <c:pt idx="1">
                  <c:v>348.28571428571428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332.03333333333336</c:v>
                </c:pt>
                <c:pt idx="6">
                  <c:v>350.64516129032256</c:v>
                </c:pt>
                <c:pt idx="7">
                  <c:v>344.96774193548384</c:v>
                </c:pt>
                <c:pt idx="8">
                  <c:v>303.33333333333331</c:v>
                </c:pt>
                <c:pt idx="9">
                  <c:v>349.35483870967744</c:v>
                </c:pt>
                <c:pt idx="10">
                  <c:v>346.36666666666667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348.28571428571428</c:v>
                </c:pt>
                <c:pt idx="2">
                  <c:v>338.35483870967744</c:v>
                </c:pt>
                <c:pt idx="3">
                  <c:v>327.13333333333333</c:v>
                </c:pt>
                <c:pt idx="4">
                  <c:v>316.32258064516128</c:v>
                </c:pt>
                <c:pt idx="5">
                  <c:v>333.4</c:v>
                </c:pt>
                <c:pt idx="6">
                  <c:v>332.51612903225805</c:v>
                </c:pt>
                <c:pt idx="7">
                  <c:v>332.83870967741933</c:v>
                </c:pt>
                <c:pt idx="8">
                  <c:v>323.93333333333334</c:v>
                </c:pt>
                <c:pt idx="9">
                  <c:v>352.41935483870969</c:v>
                </c:pt>
                <c:pt idx="10">
                  <c:v>352.76666666666665</c:v>
                </c:pt>
                <c:pt idx="11">
                  <c:v>352.93548387096774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318.06451612903226</c:v>
                </c:pt>
                <c:pt idx="3">
                  <c:v>312.73333333333335</c:v>
                </c:pt>
                <c:pt idx="4">
                  <c:v>280.48387096774195</c:v>
                </c:pt>
                <c:pt idx="5">
                  <c:v>261.7</c:v>
                </c:pt>
                <c:pt idx="6">
                  <c:v>310.38709677419354</c:v>
                </c:pt>
                <c:pt idx="7">
                  <c:v>307.83870967741933</c:v>
                </c:pt>
                <c:pt idx="8">
                  <c:v>301.16666666666669</c:v>
                </c:pt>
                <c:pt idx="9">
                  <c:v>344.41935483870969</c:v>
                </c:pt>
                <c:pt idx="10">
                  <c:v>346.33333333333331</c:v>
                </c:pt>
                <c:pt idx="11">
                  <c:v>354.83870967741933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2022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343.22580645161293</c:v>
                </c:pt>
                <c:pt idx="1">
                  <c:v>348.28571428571428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332.03333333333336</c:v>
                </c:pt>
                <c:pt idx="6">
                  <c:v>350.64516129032256</c:v>
                </c:pt>
                <c:pt idx="7">
                  <c:v>344.96774193548384</c:v>
                </c:pt>
                <c:pt idx="8">
                  <c:v>303.33333333333331</c:v>
                </c:pt>
                <c:pt idx="9">
                  <c:v>349.35483870967744</c:v>
                </c:pt>
                <c:pt idx="10">
                  <c:v>346.36666666666667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348.28571428571428</c:v>
                </c:pt>
                <c:pt idx="2">
                  <c:v>338.35483870967744</c:v>
                </c:pt>
                <c:pt idx="3">
                  <c:v>327.13333333333333</c:v>
                </c:pt>
                <c:pt idx="4">
                  <c:v>316.32258064516128</c:v>
                </c:pt>
                <c:pt idx="5">
                  <c:v>333.4</c:v>
                </c:pt>
                <c:pt idx="6">
                  <c:v>332.51612903225805</c:v>
                </c:pt>
                <c:pt idx="7">
                  <c:v>332.83870967741933</c:v>
                </c:pt>
                <c:pt idx="8">
                  <c:v>323.93333333333334</c:v>
                </c:pt>
                <c:pt idx="9">
                  <c:v>352.41935483870969</c:v>
                </c:pt>
                <c:pt idx="10">
                  <c:v>352.76666666666665</c:v>
                </c:pt>
                <c:pt idx="11">
                  <c:v>352.93548387096774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318.06451612903226</c:v>
                </c:pt>
                <c:pt idx="3">
                  <c:v>312.73333333333335</c:v>
                </c:pt>
                <c:pt idx="4">
                  <c:v>280.48387096774195</c:v>
                </c:pt>
                <c:pt idx="5">
                  <c:v>261.7</c:v>
                </c:pt>
                <c:pt idx="6">
                  <c:v>310.38709677419354</c:v>
                </c:pt>
                <c:pt idx="7">
                  <c:v>307.83870967741933</c:v>
                </c:pt>
                <c:pt idx="8">
                  <c:v>301.16666666666669</c:v>
                </c:pt>
                <c:pt idx="9">
                  <c:v>344.41935483870969</c:v>
                </c:pt>
                <c:pt idx="10">
                  <c:v>346.33333333333331</c:v>
                </c:pt>
                <c:pt idx="11">
                  <c:v>354.83870967741933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0.65564516129032258</c:v>
                </c:pt>
                <c:pt idx="1">
                  <c:v>0.66560714285714284</c:v>
                </c:pt>
                <c:pt idx="2">
                  <c:v>0.64780645161290329</c:v>
                </c:pt>
                <c:pt idx="3">
                  <c:v>0.62463333333333326</c:v>
                </c:pt>
                <c:pt idx="4">
                  <c:v>0.61225806451612907</c:v>
                </c:pt>
                <c:pt idx="5">
                  <c:v>0.57686666666666675</c:v>
                </c:pt>
                <c:pt idx="6">
                  <c:v>0.64774193548387093</c:v>
                </c:pt>
                <c:pt idx="7">
                  <c:v>0.66387096774193555</c:v>
                </c:pt>
                <c:pt idx="8">
                  <c:v>0.59500000000000008</c:v>
                </c:pt>
                <c:pt idx="9">
                  <c:v>0.66258064516129034</c:v>
                </c:pt>
                <c:pt idx="10">
                  <c:v>0.6557466666666667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0.66754838709677411</c:v>
                </c:pt>
                <c:pt idx="1">
                  <c:v>0.65553571428571433</c:v>
                </c:pt>
                <c:pt idx="2">
                  <c:v>0.65070967741935481</c:v>
                </c:pt>
                <c:pt idx="3">
                  <c:v>0.63</c:v>
                </c:pt>
                <c:pt idx="4">
                  <c:v>0.57393548387096782</c:v>
                </c:pt>
                <c:pt idx="5">
                  <c:v>0.55489999999999995</c:v>
                </c:pt>
                <c:pt idx="6">
                  <c:v>0.6338387096774194</c:v>
                </c:pt>
                <c:pt idx="7">
                  <c:v>0.64032258064516134</c:v>
                </c:pt>
                <c:pt idx="8">
                  <c:v>0.62480000000000002</c:v>
                </c:pt>
                <c:pt idx="9">
                  <c:v>0.67274193548387096</c:v>
                </c:pt>
                <c:pt idx="10">
                  <c:v>0.65990000000000004</c:v>
                </c:pt>
                <c:pt idx="11">
                  <c:v>0.68732258064516139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6410112405014121"/>
          <c:y val="0.90804776986342528"/>
          <c:w val="0.73551804225910611"/>
          <c:h val="7.2874328705732128E-2"/>
        </c:manualLayout>
      </c:layout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931545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551392</xdr:colOff>
      <xdr:row>5</xdr:row>
      <xdr:rowOff>5291</xdr:rowOff>
    </xdr:from>
    <xdr:to>
      <xdr:col>0</xdr:col>
      <xdr:colOff>1025737</xdr:colOff>
      <xdr:row>5</xdr:row>
      <xdr:rowOff>713951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392" y="1719791"/>
          <a:ext cx="471170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0.86025</cdr:x>
      <cdr:y>0.45524</cdr:y>
    </cdr:from>
    <cdr:to>
      <cdr:x>0.88989</cdr:x>
      <cdr:y>0.65606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7493842" y="3185525"/>
          <a:ext cx="1200820" cy="274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0.85143</cdr:x>
      <cdr:y>0.38271</cdr:y>
    </cdr:from>
    <cdr:to>
      <cdr:x>0.88971</cdr:x>
      <cdr:y>0.62715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7321848" y="2842240"/>
          <a:ext cx="1461649" cy="354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0.86068</cdr:x>
      <cdr:y>0.43464</cdr:y>
    </cdr:from>
    <cdr:to>
      <cdr:x>0.89631</cdr:x>
      <cdr:y>0.63548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7525437" y="3034667"/>
          <a:ext cx="1200939" cy="329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6782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0.85837</cdr:x>
      <cdr:y>0.44035</cdr:y>
    </cdr:from>
    <cdr:to>
      <cdr:x>0.89408</cdr:x>
      <cdr:y>0.64547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7506253" y="3087193"/>
          <a:ext cx="1228920" cy="330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935355</xdr:colOff>
      <xdr:row>6</xdr:row>
      <xdr:rowOff>2540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0.83603</cdr:x>
      <cdr:y>0.4266</cdr:y>
    </cdr:from>
    <cdr:to>
      <cdr:x>0.88278</cdr:x>
      <cdr:y>0.66781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7258608" y="3061358"/>
          <a:ext cx="1445143" cy="434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158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0.87223</cdr:x>
      <cdr:y>0.45901</cdr:y>
    </cdr:from>
    <cdr:to>
      <cdr:x>0.92276</cdr:x>
      <cdr:y>0.6714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7695140" y="3145201"/>
          <a:ext cx="1270004" cy="468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49833" cy="605366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0.82608</cdr:x>
      <cdr:y>0.45049</cdr:y>
    </cdr:from>
    <cdr:to>
      <cdr:x>0.87326</cdr:x>
      <cdr:y>0.66026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7224412" y="3143837"/>
          <a:ext cx="1269877" cy="436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abSelected="1" topLeftCell="A8" zoomScale="90" zoomScaleNormal="90" workbookViewId="0">
      <selection activeCell="D29" sqref="D29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7109375" customWidth="1"/>
    <col min="10" max="10" width="14.42578125" bestFit="1" customWidth="1"/>
    <col min="13" max="13" width="14.5703125" customWidth="1"/>
    <col min="14" max="14" width="13.42578125" customWidth="1"/>
    <col min="15" max="15" width="6.7109375" customWidth="1"/>
  </cols>
  <sheetData>
    <row r="2" spans="1:15" x14ac:dyDescent="0.25">
      <c r="A2" s="8"/>
      <c r="B2" s="8"/>
      <c r="C2" s="34" t="s">
        <v>0</v>
      </c>
      <c r="D2" s="34"/>
      <c r="E2" s="8" t="s">
        <v>1</v>
      </c>
      <c r="F2" s="8" t="s">
        <v>2</v>
      </c>
      <c r="G2" s="8" t="s">
        <v>3</v>
      </c>
      <c r="H2" s="8" t="s">
        <v>60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5" ht="75" x14ac:dyDescent="0.2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57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5" x14ac:dyDescent="0.25">
      <c r="A4" s="8" t="s">
        <v>11</v>
      </c>
      <c r="B4" s="8" t="s">
        <v>12</v>
      </c>
      <c r="C4" s="8" t="s">
        <v>13</v>
      </c>
      <c r="D4" s="8" t="s">
        <v>13</v>
      </c>
      <c r="E4" s="8" t="s">
        <v>13</v>
      </c>
      <c r="F4" s="8" t="s">
        <v>13</v>
      </c>
      <c r="G4" s="8" t="s">
        <v>13</v>
      </c>
      <c r="H4" s="8" t="s">
        <v>14</v>
      </c>
      <c r="I4" s="8" t="s">
        <v>14</v>
      </c>
      <c r="J4" s="8" t="s">
        <v>15</v>
      </c>
      <c r="K4" s="8" t="s">
        <v>13</v>
      </c>
      <c r="L4" s="8" t="s">
        <v>13</v>
      </c>
      <c r="M4" s="8" t="s">
        <v>13</v>
      </c>
      <c r="N4" s="8" t="s">
        <v>16</v>
      </c>
    </row>
    <row r="5" spans="1:15" x14ac:dyDescent="0.25">
      <c r="A5" s="5"/>
      <c r="B5" s="5"/>
      <c r="C5" s="33" t="s">
        <v>17</v>
      </c>
      <c r="D5" s="33"/>
      <c r="E5" s="5" t="s">
        <v>18</v>
      </c>
      <c r="F5" s="5" t="s">
        <v>2</v>
      </c>
      <c r="G5" s="5" t="s">
        <v>19</v>
      </c>
      <c r="H5" s="5" t="s">
        <v>61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5" ht="60" x14ac:dyDescent="0.25">
      <c r="A6" s="5"/>
      <c r="B6" s="5"/>
      <c r="C6" s="6" t="s">
        <v>23</v>
      </c>
      <c r="D6" s="6" t="s">
        <v>63</v>
      </c>
      <c r="E6" s="6" t="s">
        <v>63</v>
      </c>
      <c r="F6" s="6" t="s">
        <v>63</v>
      </c>
      <c r="G6" s="6" t="s">
        <v>63</v>
      </c>
      <c r="H6" s="6" t="s">
        <v>58</v>
      </c>
      <c r="I6" s="6" t="s">
        <v>64</v>
      </c>
      <c r="J6" s="6" t="s">
        <v>63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5" x14ac:dyDescent="0.25">
      <c r="A7" s="5" t="s">
        <v>25</v>
      </c>
      <c r="B7" s="5" t="s">
        <v>26</v>
      </c>
      <c r="C7" s="5" t="s">
        <v>13</v>
      </c>
      <c r="D7" s="5" t="s">
        <v>13</v>
      </c>
      <c r="E7" s="5" t="s">
        <v>13</v>
      </c>
      <c r="F7" s="5" t="s">
        <v>13</v>
      </c>
      <c r="G7" s="5" t="s">
        <v>13</v>
      </c>
      <c r="H7" s="5" t="s">
        <v>14</v>
      </c>
      <c r="I7" s="5" t="s">
        <v>14</v>
      </c>
      <c r="J7" s="5" t="s">
        <v>15</v>
      </c>
      <c r="K7" s="5" t="s">
        <v>13</v>
      </c>
      <c r="L7" s="5" t="s">
        <v>13</v>
      </c>
      <c r="M7" s="5" t="s">
        <v>13</v>
      </c>
      <c r="N7" s="5" t="s">
        <v>27</v>
      </c>
    </row>
    <row r="8" spans="1:15" x14ac:dyDescent="0.25">
      <c r="A8">
        <v>2021</v>
      </c>
      <c r="B8" s="1">
        <v>44197</v>
      </c>
      <c r="C8" s="17">
        <v>8.891616769877146</v>
      </c>
      <c r="D8" s="2">
        <v>8.8829999999999991</v>
      </c>
      <c r="E8" s="2">
        <v>6.2E-2</v>
      </c>
      <c r="F8" s="2">
        <v>1.512</v>
      </c>
      <c r="G8" s="4">
        <f t="shared" ref="G8:G31" si="0">SUM(D8:F8)</f>
        <v>10.456999999999999</v>
      </c>
      <c r="H8" s="17">
        <v>9.9770539729733212</v>
      </c>
      <c r="I8" s="2">
        <v>10.237</v>
      </c>
      <c r="J8" s="4">
        <f t="shared" ref="J8:J31" si="1">SUM(G8+I8)</f>
        <v>20.693999999999999</v>
      </c>
      <c r="K8" s="17">
        <v>6.1876770276171555E-2</v>
      </c>
      <c r="L8" s="17">
        <v>1.4812407065590749</v>
      </c>
      <c r="M8" s="17">
        <f t="shared" ref="M8:M19" si="2">L8+K8+C8</f>
        <v>10.434734246712392</v>
      </c>
      <c r="N8" s="17">
        <f t="shared" ref="N8:N31" si="3">SUM(C8+H8+K8+L8)/O8</f>
        <v>0.65844478128018435</v>
      </c>
      <c r="O8">
        <v>31</v>
      </c>
    </row>
    <row r="9" spans="1:15" x14ac:dyDescent="0.25">
      <c r="A9">
        <v>2021</v>
      </c>
      <c r="B9" s="1">
        <v>44228</v>
      </c>
      <c r="C9" s="17">
        <v>7.9473328612486966</v>
      </c>
      <c r="D9" s="20">
        <v>7.9749999999999996</v>
      </c>
      <c r="E9" s="20">
        <v>5.8999999999999997E-2</v>
      </c>
      <c r="F9" s="20">
        <v>1.329</v>
      </c>
      <c r="G9" s="4">
        <f t="shared" si="0"/>
        <v>9.3629999999999995</v>
      </c>
      <c r="H9" s="17">
        <v>8.9926961764437117</v>
      </c>
      <c r="I9" s="20">
        <v>8.9920000000000009</v>
      </c>
      <c r="J9" s="4">
        <f t="shared" si="1"/>
        <v>18.355</v>
      </c>
      <c r="K9" s="17">
        <v>5.5120637153777352E-2</v>
      </c>
      <c r="L9" s="17">
        <v>1.3338409180410864</v>
      </c>
      <c r="M9" s="17">
        <f t="shared" si="2"/>
        <v>9.3362944164435611</v>
      </c>
      <c r="N9" s="17">
        <f t="shared" si="3"/>
        <v>0.65460680688883122</v>
      </c>
      <c r="O9">
        <v>28</v>
      </c>
    </row>
    <row r="10" spans="1:15" x14ac:dyDescent="0.25">
      <c r="A10">
        <v>2021</v>
      </c>
      <c r="B10" s="1">
        <v>44256</v>
      </c>
      <c r="C10" s="17">
        <v>8.795891776831013</v>
      </c>
      <c r="D10" s="13">
        <v>8.75</v>
      </c>
      <c r="E10" s="13">
        <v>0.06</v>
      </c>
      <c r="F10" s="13">
        <v>1.502</v>
      </c>
      <c r="G10" s="4">
        <f t="shared" si="0"/>
        <v>10.312000000000001</v>
      </c>
      <c r="H10" s="17">
        <v>9.8812925982143494</v>
      </c>
      <c r="I10" s="13">
        <v>9.86</v>
      </c>
      <c r="J10" s="4">
        <f t="shared" si="1"/>
        <v>20.172000000000001</v>
      </c>
      <c r="K10" s="17">
        <v>6.0945292190808686E-2</v>
      </c>
      <c r="L10" s="17">
        <v>1.4542946189162844</v>
      </c>
      <c r="M10" s="17">
        <f t="shared" si="2"/>
        <v>10.311131687938106</v>
      </c>
      <c r="N10" s="17">
        <f t="shared" si="3"/>
        <v>0.65136852535975676</v>
      </c>
      <c r="O10">
        <v>31</v>
      </c>
    </row>
    <row r="11" spans="1:15" x14ac:dyDescent="0.25">
      <c r="A11">
        <v>2021</v>
      </c>
      <c r="B11" s="1">
        <v>44287</v>
      </c>
      <c r="C11" s="17">
        <v>7.971223647462466</v>
      </c>
      <c r="D11" s="13">
        <v>8.1839999999999993</v>
      </c>
      <c r="E11" s="13">
        <v>0.06</v>
      </c>
      <c r="F11" s="13">
        <v>1.274</v>
      </c>
      <c r="G11" s="4">
        <f t="shared" si="0"/>
        <v>9.5180000000000007</v>
      </c>
      <c r="H11" s="17">
        <v>8.2716033054237279</v>
      </c>
      <c r="I11" s="2">
        <v>9.3819999999999997</v>
      </c>
      <c r="J11" s="4">
        <f t="shared" si="1"/>
        <v>18.899999999999999</v>
      </c>
      <c r="K11" s="17">
        <v>5.8092977993510431E-2</v>
      </c>
      <c r="L11" s="17">
        <v>1.2482922708942203</v>
      </c>
      <c r="M11" s="17">
        <f t="shared" si="2"/>
        <v>9.2776088963501966</v>
      </c>
      <c r="N11" s="17">
        <f t="shared" si="3"/>
        <v>0.58497374005913083</v>
      </c>
      <c r="O11">
        <v>30</v>
      </c>
    </row>
    <row r="12" spans="1:15" x14ac:dyDescent="0.25">
      <c r="A12">
        <v>2021</v>
      </c>
      <c r="B12" s="1">
        <v>44317</v>
      </c>
      <c r="C12" s="17">
        <v>7.8415790451836074</v>
      </c>
      <c r="D12" s="2">
        <v>8.19</v>
      </c>
      <c r="E12" s="2">
        <v>6.4000000000000001E-2</v>
      </c>
      <c r="F12" s="2">
        <v>0.84299999999999997</v>
      </c>
      <c r="G12" s="4">
        <f t="shared" si="0"/>
        <v>9.0969999999999995</v>
      </c>
      <c r="H12" s="17">
        <v>8.4884148899606764</v>
      </c>
      <c r="I12" s="2">
        <v>8.6950000000000003</v>
      </c>
      <c r="J12" s="4">
        <f t="shared" si="1"/>
        <v>17.792000000000002</v>
      </c>
      <c r="K12" s="17">
        <v>5.9479693303728709E-2</v>
      </c>
      <c r="L12" s="17">
        <v>1.0051580522440815</v>
      </c>
      <c r="M12" s="17">
        <f t="shared" si="2"/>
        <v>8.9062167907314169</v>
      </c>
      <c r="N12" s="17">
        <f t="shared" si="3"/>
        <v>0.56111715099006754</v>
      </c>
      <c r="O12">
        <v>31</v>
      </c>
    </row>
    <row r="13" spans="1:15" x14ac:dyDescent="0.25">
      <c r="A13">
        <v>2021</v>
      </c>
      <c r="B13" s="1">
        <v>44348</v>
      </c>
      <c r="C13" s="17">
        <v>8.2820884319960442</v>
      </c>
      <c r="D13" s="2">
        <v>7.9580000000000002</v>
      </c>
      <c r="E13" s="2">
        <v>5.8999999999999997E-2</v>
      </c>
      <c r="F13" s="2">
        <v>0.77900000000000003</v>
      </c>
      <c r="G13" s="4">
        <f t="shared" si="0"/>
        <v>8.7959999999999994</v>
      </c>
      <c r="H13" s="17">
        <v>8.5524970409120868</v>
      </c>
      <c r="I13" s="2">
        <v>7.851</v>
      </c>
      <c r="J13" s="4">
        <f t="shared" si="1"/>
        <v>16.646999999999998</v>
      </c>
      <c r="K13" s="17">
        <v>5.6899276331932924E-2</v>
      </c>
      <c r="L13" s="17">
        <v>1.2455548713579276</v>
      </c>
      <c r="M13" s="17">
        <f t="shared" si="2"/>
        <v>9.5845425796859054</v>
      </c>
      <c r="N13" s="17">
        <f t="shared" si="3"/>
        <v>0.60456798735326645</v>
      </c>
      <c r="O13">
        <v>30</v>
      </c>
    </row>
    <row r="14" spans="1:15" x14ac:dyDescent="0.25">
      <c r="A14">
        <v>2021</v>
      </c>
      <c r="B14" s="1">
        <v>44378</v>
      </c>
      <c r="C14" s="17">
        <v>8.6359550157412741</v>
      </c>
      <c r="D14" s="2">
        <v>8.64</v>
      </c>
      <c r="E14" s="2">
        <v>6.3E-2</v>
      </c>
      <c r="F14" s="2">
        <v>1.3240000000000001</v>
      </c>
      <c r="G14" s="4">
        <f t="shared" si="0"/>
        <v>10.027000000000001</v>
      </c>
      <c r="H14" s="17">
        <v>9.8061104850577383</v>
      </c>
      <c r="I14" s="2">
        <v>9.6219999999999999</v>
      </c>
      <c r="J14" s="4">
        <f t="shared" si="1"/>
        <v>19.649000000000001</v>
      </c>
      <c r="K14" s="17">
        <v>5.8004059908853378E-2</v>
      </c>
      <c r="L14" s="17">
        <v>1.4412172260531946</v>
      </c>
      <c r="M14" s="17">
        <f t="shared" si="2"/>
        <v>10.135176301703321</v>
      </c>
      <c r="N14" s="17">
        <f t="shared" si="3"/>
        <v>0.6432673157019696</v>
      </c>
      <c r="O14">
        <v>31</v>
      </c>
    </row>
    <row r="15" spans="1:15" x14ac:dyDescent="0.25">
      <c r="A15">
        <v>2021</v>
      </c>
      <c r="B15" s="1">
        <v>44409</v>
      </c>
      <c r="C15" s="17">
        <v>8.6754916069112369</v>
      </c>
      <c r="D15" s="13">
        <v>8.9350000000000005</v>
      </c>
      <c r="E15" s="13">
        <v>0.06</v>
      </c>
      <c r="F15" s="13">
        <v>1.3120000000000001</v>
      </c>
      <c r="G15" s="4">
        <f t="shared" si="0"/>
        <v>10.307</v>
      </c>
      <c r="H15" s="17">
        <v>9.6893022106347182</v>
      </c>
      <c r="I15" s="13">
        <v>9.5429999999999993</v>
      </c>
      <c r="J15" s="4">
        <f t="shared" si="1"/>
        <v>19.850000000000001</v>
      </c>
      <c r="K15" s="17">
        <v>5.7344490896866773E-2</v>
      </c>
      <c r="L15" s="17">
        <v>1.3994307440548652</v>
      </c>
      <c r="M15" s="17">
        <f t="shared" si="2"/>
        <v>10.132266841862968</v>
      </c>
      <c r="N15" s="17">
        <f t="shared" si="3"/>
        <v>0.63940545330637699</v>
      </c>
      <c r="O15">
        <v>31</v>
      </c>
    </row>
    <row r="16" spans="1:15" x14ac:dyDescent="0.25">
      <c r="A16">
        <v>2021</v>
      </c>
      <c r="B16" s="1">
        <v>44440</v>
      </c>
      <c r="C16" s="17">
        <v>8.3629843185335631</v>
      </c>
      <c r="D16" s="13">
        <v>8.4860000000000007</v>
      </c>
      <c r="E16" s="13">
        <v>0.05</v>
      </c>
      <c r="F16" s="13">
        <v>1.173</v>
      </c>
      <c r="G16" s="4">
        <f t="shared" si="0"/>
        <v>9.7090000000000014</v>
      </c>
      <c r="H16" s="17">
        <v>8.6379183341364563</v>
      </c>
      <c r="I16" s="13">
        <v>9.0350000000000001</v>
      </c>
      <c r="J16" s="4">
        <f t="shared" si="1"/>
        <v>18.744</v>
      </c>
      <c r="K16" s="17">
        <v>4.9277586450443778E-2</v>
      </c>
      <c r="L16" s="17">
        <v>1.3170747613513412</v>
      </c>
      <c r="M16" s="17">
        <f t="shared" si="2"/>
        <v>9.7293366663353478</v>
      </c>
      <c r="N16" s="17">
        <f t="shared" si="3"/>
        <v>0.61224183334906024</v>
      </c>
      <c r="O16">
        <v>30</v>
      </c>
    </row>
    <row r="17" spans="1:18" x14ac:dyDescent="0.25">
      <c r="A17">
        <v>2021</v>
      </c>
      <c r="B17" s="1">
        <v>44470</v>
      </c>
      <c r="C17" s="17">
        <v>8.7025791641899559</v>
      </c>
      <c r="D17" s="13">
        <v>8.9610000000000003</v>
      </c>
      <c r="E17" s="13">
        <v>5.5E-2</v>
      </c>
      <c r="F17" s="13">
        <v>1.1619999999999999</v>
      </c>
      <c r="G17" s="4">
        <f t="shared" si="0"/>
        <v>10.178000000000001</v>
      </c>
      <c r="H17" s="17">
        <v>10.269816318734653</v>
      </c>
      <c r="I17" s="13">
        <v>10.677</v>
      </c>
      <c r="J17" s="4">
        <f t="shared" si="1"/>
        <v>20.855</v>
      </c>
      <c r="K17" s="17">
        <v>0.12398226733967022</v>
      </c>
      <c r="L17" s="17">
        <v>1.4508948316008001</v>
      </c>
      <c r="M17" s="17">
        <f t="shared" si="2"/>
        <v>10.277456263130427</v>
      </c>
      <c r="N17" s="17">
        <f t="shared" si="3"/>
        <v>0.66281524457629293</v>
      </c>
      <c r="O17">
        <v>31</v>
      </c>
    </row>
    <row r="18" spans="1:18" x14ac:dyDescent="0.25">
      <c r="A18">
        <v>2021</v>
      </c>
      <c r="B18" s="1">
        <v>44501</v>
      </c>
      <c r="C18" s="17">
        <v>8.6836120635061889</v>
      </c>
      <c r="D18" s="13">
        <v>8.26</v>
      </c>
      <c r="E18" s="13">
        <v>0.06</v>
      </c>
      <c r="F18" s="13">
        <v>1.087</v>
      </c>
      <c r="G18" s="4">
        <f t="shared" si="0"/>
        <v>9.407</v>
      </c>
      <c r="H18" s="17">
        <v>9.9218889791883402</v>
      </c>
      <c r="I18" s="13">
        <v>10.39</v>
      </c>
      <c r="J18" s="4">
        <f t="shared" si="1"/>
        <v>19.797000000000001</v>
      </c>
      <c r="K18" s="17">
        <v>0.11924614683357504</v>
      </c>
      <c r="L18" s="17">
        <v>1.4127767774405326</v>
      </c>
      <c r="M18" s="17">
        <f t="shared" si="2"/>
        <v>10.215634987780296</v>
      </c>
      <c r="N18" s="17">
        <f t="shared" si="3"/>
        <v>0.67125079889895456</v>
      </c>
      <c r="O18">
        <v>30</v>
      </c>
      <c r="P18" s="10"/>
    </row>
    <row r="19" spans="1:18" ht="15.75" customHeight="1" x14ac:dyDescent="0.25">
      <c r="A19">
        <v>2021</v>
      </c>
      <c r="B19" s="1">
        <v>44531</v>
      </c>
      <c r="C19" s="17">
        <v>9.0953141292084183</v>
      </c>
      <c r="D19" s="13">
        <v>9.1140000000000008</v>
      </c>
      <c r="E19" s="13">
        <v>0.06</v>
      </c>
      <c r="F19" s="13">
        <v>1.133</v>
      </c>
      <c r="G19" s="4">
        <f t="shared" si="0"/>
        <v>10.307000000000002</v>
      </c>
      <c r="H19" s="17">
        <v>10.361352518739492</v>
      </c>
      <c r="I19" s="13">
        <v>11</v>
      </c>
      <c r="J19" s="4">
        <f t="shared" si="1"/>
        <v>21.307000000000002</v>
      </c>
      <c r="K19" s="17">
        <v>0.12251608402584679</v>
      </c>
      <c r="L19" s="17">
        <v>1.4891930181378825</v>
      </c>
      <c r="M19" s="17">
        <f t="shared" si="2"/>
        <v>10.707023231372148</v>
      </c>
      <c r="N19" s="17">
        <f t="shared" si="3"/>
        <v>0.67962502419714976</v>
      </c>
      <c r="O19">
        <v>31</v>
      </c>
    </row>
    <row r="20" spans="1:18" ht="15.75" customHeight="1" x14ac:dyDescent="0.25">
      <c r="A20">
        <v>2022</v>
      </c>
      <c r="B20" s="1">
        <v>44562</v>
      </c>
      <c r="C20" s="17">
        <v>8.7522209919999998</v>
      </c>
      <c r="D20" s="13">
        <v>8.5559999999999992</v>
      </c>
      <c r="E20" s="13">
        <v>5.6000000000000001E-2</v>
      </c>
      <c r="F20" s="13">
        <v>1.073</v>
      </c>
      <c r="G20" s="24">
        <f t="shared" si="0"/>
        <v>9.6849999999999987</v>
      </c>
      <c r="H20" s="17">
        <v>10.644</v>
      </c>
      <c r="I20" s="13">
        <v>10.64</v>
      </c>
      <c r="J20" s="26">
        <f t="shared" si="1"/>
        <v>20.324999999999999</v>
      </c>
      <c r="K20" s="17">
        <v>4.8907038999999999E-2</v>
      </c>
      <c r="L20" s="17">
        <v>1.073</v>
      </c>
      <c r="M20" s="17">
        <f t="shared" ref="M20:M31" si="4">L20+K20+C20</f>
        <v>9.8741280309999997</v>
      </c>
      <c r="N20" s="17">
        <f t="shared" si="3"/>
        <v>0.66187509777419351</v>
      </c>
      <c r="O20">
        <v>31</v>
      </c>
    </row>
    <row r="21" spans="1:18" x14ac:dyDescent="0.25">
      <c r="A21">
        <v>2022</v>
      </c>
      <c r="B21" s="1">
        <v>44593</v>
      </c>
      <c r="C21" s="17">
        <v>8.1453506979999997</v>
      </c>
      <c r="D21" s="25">
        <v>7.923</v>
      </c>
      <c r="E21" s="25">
        <v>4.9000000000000002E-2</v>
      </c>
      <c r="F21" s="25">
        <v>0.91300000000000003</v>
      </c>
      <c r="G21" s="26">
        <f t="shared" si="0"/>
        <v>8.8849999999999998</v>
      </c>
      <c r="H21" s="17">
        <v>9.7520000000000007</v>
      </c>
      <c r="I21" s="25">
        <v>9.7520000000000007</v>
      </c>
      <c r="J21" s="26">
        <f t="shared" si="1"/>
        <v>18.637</v>
      </c>
      <c r="K21" s="17">
        <v>4.3578963999999998E-2</v>
      </c>
      <c r="L21" s="17">
        <v>0.91300000000000003</v>
      </c>
      <c r="M21" s="17">
        <f t="shared" si="4"/>
        <v>9.1019296619999999</v>
      </c>
      <c r="N21" s="17">
        <f t="shared" si="3"/>
        <v>0.67335463078571434</v>
      </c>
      <c r="O21">
        <v>28</v>
      </c>
    </row>
    <row r="22" spans="1:18" x14ac:dyDescent="0.25">
      <c r="A22">
        <v>2022</v>
      </c>
      <c r="B22" s="1">
        <v>44621</v>
      </c>
      <c r="C22" s="17">
        <v>9.1270554110000006</v>
      </c>
      <c r="D22" s="13">
        <v>8.5869999999999997</v>
      </c>
      <c r="E22" s="13">
        <v>5.5E-2</v>
      </c>
      <c r="F22" s="13">
        <v>0.95</v>
      </c>
      <c r="G22" s="24">
        <f t="shared" si="0"/>
        <v>9.5919999999999987</v>
      </c>
      <c r="H22" s="17">
        <v>10.489000000000001</v>
      </c>
      <c r="I22" s="13">
        <v>10.49</v>
      </c>
      <c r="J22" s="24">
        <f t="shared" si="1"/>
        <v>20.082000000000001</v>
      </c>
      <c r="K22" s="17">
        <v>4.8943878000000003E-2</v>
      </c>
      <c r="L22" s="17">
        <v>0.95</v>
      </c>
      <c r="M22" s="17">
        <f t="shared" si="4"/>
        <v>10.125999289000001</v>
      </c>
      <c r="N22" s="17">
        <f t="shared" si="3"/>
        <v>0.66499997706451608</v>
      </c>
      <c r="O22">
        <v>31</v>
      </c>
      <c r="R22" s="1"/>
    </row>
    <row r="23" spans="1:18" x14ac:dyDescent="0.25">
      <c r="A23">
        <v>2022</v>
      </c>
      <c r="B23" s="1">
        <v>44652</v>
      </c>
      <c r="C23" s="17">
        <v>8.8536193740000009</v>
      </c>
      <c r="D23" s="13">
        <v>7.93</v>
      </c>
      <c r="E23" s="13">
        <v>5.1999999999999998E-2</v>
      </c>
      <c r="F23" s="13">
        <v>0.88200000000000001</v>
      </c>
      <c r="G23" s="24">
        <f t="shared" si="0"/>
        <v>8.863999999999999</v>
      </c>
      <c r="H23" s="27">
        <v>9.8140000000000001</v>
      </c>
      <c r="I23" s="13">
        <v>9.875</v>
      </c>
      <c r="J23" s="24">
        <f t="shared" si="1"/>
        <v>18.738999999999997</v>
      </c>
      <c r="K23" s="17">
        <v>0.109137283</v>
      </c>
      <c r="L23" s="17">
        <v>0.96699999999999997</v>
      </c>
      <c r="M23" s="17">
        <f t="shared" si="4"/>
        <v>9.9297566570000004</v>
      </c>
      <c r="N23" s="17">
        <f t="shared" si="3"/>
        <v>0.6581252219</v>
      </c>
      <c r="O23">
        <v>30</v>
      </c>
      <c r="R23" s="14"/>
    </row>
    <row r="24" spans="1:18" x14ac:dyDescent="0.25">
      <c r="A24">
        <v>2022</v>
      </c>
      <c r="B24" s="1">
        <v>44682</v>
      </c>
      <c r="C24" s="17">
        <v>8.1836980669999999</v>
      </c>
      <c r="D24" s="20">
        <v>8.06</v>
      </c>
      <c r="E24" s="25">
        <v>5.2999999999999999E-2</v>
      </c>
      <c r="F24" s="25">
        <v>0.82099999999999995</v>
      </c>
      <c r="G24" s="26">
        <f t="shared" si="0"/>
        <v>8.9340000000000011</v>
      </c>
      <c r="H24" s="17">
        <v>9.8059999999999992</v>
      </c>
      <c r="I24" s="25">
        <v>10.045999999999999</v>
      </c>
      <c r="J24" s="26">
        <f t="shared" si="1"/>
        <v>18.98</v>
      </c>
      <c r="K24" s="17">
        <v>0.112383569</v>
      </c>
      <c r="L24" s="17">
        <v>0.98699999999999999</v>
      </c>
      <c r="M24" s="17">
        <f t="shared" si="4"/>
        <v>9.2830816360000004</v>
      </c>
      <c r="N24" s="17">
        <f t="shared" si="3"/>
        <v>0.61577682696774183</v>
      </c>
      <c r="O24">
        <v>31</v>
      </c>
      <c r="R24" s="14"/>
    </row>
    <row r="25" spans="1:18" x14ac:dyDescent="0.25">
      <c r="A25">
        <v>2022</v>
      </c>
      <c r="B25" s="1">
        <v>44713</v>
      </c>
      <c r="C25" s="17">
        <v>6.1993399870000001</v>
      </c>
      <c r="D25" s="20">
        <v>6.34</v>
      </c>
      <c r="E25" s="13">
        <v>0.11</v>
      </c>
      <c r="F25" s="13">
        <v>0.89500000000000002</v>
      </c>
      <c r="G25" s="26">
        <f t="shared" si="0"/>
        <v>7.3450000000000006</v>
      </c>
      <c r="H25" s="17">
        <v>10.002000000000001</v>
      </c>
      <c r="I25" s="13">
        <v>9.9610000000000003</v>
      </c>
      <c r="J25" s="24">
        <f t="shared" si="1"/>
        <v>17.306000000000001</v>
      </c>
      <c r="K25" s="17">
        <v>0.106236235</v>
      </c>
      <c r="L25" s="17">
        <v>0.98299999999999998</v>
      </c>
      <c r="M25" s="17">
        <f t="shared" si="4"/>
        <v>7.2885762219999997</v>
      </c>
      <c r="N25" s="17">
        <f t="shared" si="3"/>
        <v>0.57635254073333342</v>
      </c>
      <c r="O25">
        <v>30</v>
      </c>
      <c r="R25" s="14"/>
    </row>
    <row r="26" spans="1:18" x14ac:dyDescent="0.25">
      <c r="A26">
        <v>2022</v>
      </c>
      <c r="B26" s="1">
        <v>44743</v>
      </c>
      <c r="C26" s="17">
        <v>9.101172365</v>
      </c>
      <c r="D26" s="13">
        <v>8.08</v>
      </c>
      <c r="E26" s="13">
        <v>0.11</v>
      </c>
      <c r="F26" s="13">
        <v>1.02</v>
      </c>
      <c r="G26" s="24">
        <f t="shared" si="0"/>
        <v>9.2099999999999991</v>
      </c>
      <c r="H26" s="17">
        <v>10.308</v>
      </c>
      <c r="I26" s="13">
        <v>10.87</v>
      </c>
      <c r="J26" s="24">
        <f t="shared" si="1"/>
        <v>20.079999999999998</v>
      </c>
      <c r="K26" s="17">
        <v>0.110804555</v>
      </c>
      <c r="L26" s="17">
        <v>1.1100000000000001</v>
      </c>
      <c r="M26" s="17">
        <f t="shared" si="4"/>
        <v>10.321976920000001</v>
      </c>
      <c r="N26" s="17">
        <f t="shared" si="3"/>
        <v>0.66548312645161289</v>
      </c>
      <c r="O26">
        <v>31</v>
      </c>
      <c r="R26" s="14"/>
    </row>
    <row r="27" spans="1:18" x14ac:dyDescent="0.25">
      <c r="A27">
        <v>2022</v>
      </c>
      <c r="B27" s="1">
        <v>44774</v>
      </c>
      <c r="C27" s="17">
        <v>9.022617576</v>
      </c>
      <c r="D27" s="13">
        <v>8.7889999999999997</v>
      </c>
      <c r="E27" s="13">
        <v>0.124</v>
      </c>
      <c r="F27" s="13">
        <v>0.97299999999999998</v>
      </c>
      <c r="G27" s="24">
        <f t="shared" si="0"/>
        <v>9.886000000000001</v>
      </c>
      <c r="H27" s="17">
        <v>10.318</v>
      </c>
      <c r="I27" s="13">
        <v>10.694000000000001</v>
      </c>
      <c r="J27" s="24">
        <f t="shared" si="1"/>
        <v>20.580000000000002</v>
      </c>
      <c r="K27" s="17">
        <v>0.110236036</v>
      </c>
      <c r="L27" s="17">
        <v>1.093</v>
      </c>
      <c r="M27" s="17">
        <f t="shared" si="4"/>
        <v>10.225853612</v>
      </c>
      <c r="N27" s="17">
        <f t="shared" si="3"/>
        <v>0.66270495522580641</v>
      </c>
      <c r="O27">
        <v>31</v>
      </c>
      <c r="R27" s="14"/>
    </row>
    <row r="28" spans="1:18" x14ac:dyDescent="0.25">
      <c r="A28">
        <v>2022</v>
      </c>
      <c r="B28" s="1">
        <v>44805</v>
      </c>
      <c r="C28" s="17">
        <v>8.6601530259999997</v>
      </c>
      <c r="D28" s="13">
        <v>7.82</v>
      </c>
      <c r="E28" s="13">
        <v>0.12</v>
      </c>
      <c r="F28" s="13">
        <v>0.81</v>
      </c>
      <c r="G28" s="24">
        <f t="shared" si="0"/>
        <v>8.75</v>
      </c>
      <c r="H28" s="17">
        <v>9.718</v>
      </c>
      <c r="I28" s="13">
        <v>9.1</v>
      </c>
      <c r="J28" s="24">
        <f t="shared" si="1"/>
        <v>17.850000000000001</v>
      </c>
      <c r="K28" s="17">
        <v>0.105364683</v>
      </c>
      <c r="L28" s="17">
        <v>1.0069999999999999</v>
      </c>
      <c r="M28" s="17">
        <f t="shared" si="4"/>
        <v>9.7725177089999988</v>
      </c>
      <c r="N28" s="17">
        <f t="shared" si="3"/>
        <v>0.64968392363333338</v>
      </c>
      <c r="O28">
        <v>30</v>
      </c>
    </row>
    <row r="29" spans="1:18" x14ac:dyDescent="0.25">
      <c r="A29">
        <v>2022</v>
      </c>
      <c r="B29" s="1">
        <v>44835</v>
      </c>
      <c r="C29" s="17">
        <v>9.2765151130000003</v>
      </c>
      <c r="D29" s="13">
        <v>8.6199999999999992</v>
      </c>
      <c r="E29" s="13">
        <v>0.122</v>
      </c>
      <c r="F29" s="13">
        <v>0.96799999999999997</v>
      </c>
      <c r="G29" s="24">
        <f t="shared" si="0"/>
        <v>9.7099999999999991</v>
      </c>
      <c r="H29" s="17">
        <v>10.925000000000001</v>
      </c>
      <c r="I29" s="13">
        <v>10.83</v>
      </c>
      <c r="J29" s="24">
        <f t="shared" si="1"/>
        <v>20.54</v>
      </c>
      <c r="K29" s="17">
        <v>0.109389862</v>
      </c>
      <c r="L29" s="17">
        <v>1.1679999999999999</v>
      </c>
      <c r="M29" s="17">
        <f t="shared" si="4"/>
        <v>10.553904975</v>
      </c>
      <c r="N29" s="17">
        <f t="shared" si="3"/>
        <v>0.69286790241935481</v>
      </c>
      <c r="O29">
        <v>31</v>
      </c>
    </row>
    <row r="30" spans="1:18" x14ac:dyDescent="0.25">
      <c r="A30">
        <v>2022</v>
      </c>
      <c r="B30" s="1">
        <v>44866</v>
      </c>
      <c r="C30" s="17">
        <v>9.0859129650000003</v>
      </c>
      <c r="D30" s="18">
        <v>8.298</v>
      </c>
      <c r="E30" s="18">
        <v>8.9399999999999993E-2</v>
      </c>
      <c r="F30" s="18">
        <v>0.89400000000000002</v>
      </c>
      <c r="G30" s="21">
        <f t="shared" si="0"/>
        <v>9.2813999999999997</v>
      </c>
      <c r="H30" s="17">
        <v>10.583</v>
      </c>
      <c r="I30" s="18">
        <v>10.391</v>
      </c>
      <c r="J30" s="21">
        <f t="shared" si="1"/>
        <v>19.6724</v>
      </c>
      <c r="K30" s="17">
        <v>0.10489087800000001</v>
      </c>
      <c r="L30" s="17">
        <v>1.1299999999999999</v>
      </c>
      <c r="M30" s="17">
        <f t="shared" si="4"/>
        <v>10.320803843</v>
      </c>
      <c r="N30" s="17">
        <f t="shared" si="3"/>
        <v>0.69679346143333332</v>
      </c>
      <c r="O30">
        <v>30</v>
      </c>
    </row>
    <row r="31" spans="1:18" x14ac:dyDescent="0.25">
      <c r="A31">
        <v>2022</v>
      </c>
      <c r="B31" s="1">
        <v>44896</v>
      </c>
      <c r="C31" s="17">
        <v>9.6826945809999998</v>
      </c>
      <c r="D31" s="18"/>
      <c r="E31" s="18"/>
      <c r="F31" s="18"/>
      <c r="G31" s="21">
        <f t="shared" si="0"/>
        <v>0</v>
      </c>
      <c r="H31" s="17">
        <v>10.941000000000001</v>
      </c>
      <c r="I31" s="18"/>
      <c r="J31" s="21">
        <f t="shared" si="1"/>
        <v>0</v>
      </c>
      <c r="K31" s="17">
        <v>0.107795422</v>
      </c>
      <c r="L31" s="17">
        <v>1.206</v>
      </c>
      <c r="M31" s="17">
        <f t="shared" si="4"/>
        <v>10.996490003</v>
      </c>
      <c r="N31" s="17">
        <f t="shared" si="3"/>
        <v>0.70766096783870969</v>
      </c>
      <c r="O31">
        <v>31</v>
      </c>
    </row>
    <row r="32" spans="1:18" ht="15" hidden="1" customHeight="1" x14ac:dyDescent="0.25">
      <c r="A32" s="3"/>
      <c r="B32" s="1"/>
      <c r="C32" s="2"/>
      <c r="D32" s="11"/>
      <c r="E32" s="11"/>
      <c r="F32" s="11"/>
      <c r="G32" s="4">
        <f t="shared" ref="G32" si="5">SUM(D32:F32)</f>
        <v>0</v>
      </c>
      <c r="I32" s="18"/>
      <c r="L32">
        <v>1.6674309972325536</v>
      </c>
      <c r="M32" s="17">
        <f t="shared" ref="M32" si="6">L32+K32+C32</f>
        <v>1.6674309972325536</v>
      </c>
      <c r="N32" s="15">
        <f t="shared" ref="N32" si="7">SUM(C32,H32,K32,L32)/31</f>
        <v>5.3788096684921086E-2</v>
      </c>
    </row>
    <row r="33" spans="1:10" x14ac:dyDescent="0.25">
      <c r="A33" s="3"/>
      <c r="B33" s="1"/>
      <c r="C33" s="2"/>
      <c r="D33" s="11"/>
      <c r="E33" s="11"/>
      <c r="F33" s="18"/>
      <c r="I33" s="18"/>
    </row>
    <row r="34" spans="1:10" ht="17.25" x14ac:dyDescent="0.25">
      <c r="A34" t="s">
        <v>62</v>
      </c>
    </row>
    <row r="35" spans="1:10" x14ac:dyDescent="0.25">
      <c r="A35" t="s">
        <v>65</v>
      </c>
      <c r="E35" s="16"/>
      <c r="H35" s="16"/>
      <c r="J35" s="2"/>
    </row>
    <row r="36" spans="1:10" x14ac:dyDescent="0.25">
      <c r="A36" s="11" t="s">
        <v>28</v>
      </c>
    </row>
    <row r="37" spans="1:10" x14ac:dyDescent="0.25">
      <c r="A37" s="11" t="s">
        <v>29</v>
      </c>
    </row>
    <row r="38" spans="1:10" x14ac:dyDescent="0.25">
      <c r="A38" s="11"/>
    </row>
    <row r="39" spans="1:10" x14ac:dyDescent="0.25">
      <c r="A39" s="3" t="s">
        <v>30</v>
      </c>
    </row>
    <row r="40" spans="1:10" x14ac:dyDescent="0.25">
      <c r="A40" t="s">
        <v>31</v>
      </c>
    </row>
    <row r="41" spans="1:10" x14ac:dyDescent="0.25">
      <c r="A41" t="s">
        <v>32</v>
      </c>
    </row>
    <row r="42" spans="1:10" x14ac:dyDescent="0.25">
      <c r="A42" t="s">
        <v>33</v>
      </c>
    </row>
    <row r="43" spans="1:10" x14ac:dyDescent="0.25">
      <c r="A43" t="s">
        <v>34</v>
      </c>
    </row>
    <row r="44" spans="1:10" x14ac:dyDescent="0.25">
      <c r="A44" t="s">
        <v>35</v>
      </c>
    </row>
    <row r="45" spans="1:10" x14ac:dyDescent="0.25">
      <c r="A45" t="s">
        <v>36</v>
      </c>
    </row>
    <row r="48" spans="1:10" x14ac:dyDescent="0.25">
      <c r="A48" s="3" t="s">
        <v>37</v>
      </c>
      <c r="B48" s="3"/>
      <c r="C48" s="3"/>
      <c r="D48" s="3" t="s">
        <v>38</v>
      </c>
    </row>
    <row r="49" spans="1:4" ht="15.75" x14ac:dyDescent="0.25">
      <c r="A49" t="s">
        <v>39</v>
      </c>
      <c r="D49" s="12" t="s">
        <v>40</v>
      </c>
    </row>
    <row r="50" spans="1:4" x14ac:dyDescent="0.25">
      <c r="A50" t="s">
        <v>41</v>
      </c>
      <c r="D50" t="s">
        <v>42</v>
      </c>
    </row>
    <row r="51" spans="1:4" x14ac:dyDescent="0.25">
      <c r="A51" t="s">
        <v>43</v>
      </c>
    </row>
    <row r="52" spans="1:4" x14ac:dyDescent="0.25">
      <c r="A52" t="s">
        <v>8</v>
      </c>
    </row>
    <row r="53" spans="1:4" x14ac:dyDescent="0.25">
      <c r="A53" t="s">
        <v>44</v>
      </c>
    </row>
    <row r="54" spans="1:4" x14ac:dyDescent="0.25">
      <c r="A54" t="s">
        <v>45</v>
      </c>
    </row>
    <row r="55" spans="1:4" x14ac:dyDescent="0.25">
      <c r="A55" t="s">
        <v>17</v>
      </c>
    </row>
    <row r="56" spans="1:4" x14ac:dyDescent="0.25">
      <c r="A56" t="s">
        <v>0</v>
      </c>
    </row>
    <row r="57" spans="1:4" x14ac:dyDescent="0.25">
      <c r="A57" t="s">
        <v>18</v>
      </c>
    </row>
    <row r="58" spans="1:4" x14ac:dyDescent="0.25">
      <c r="A58" t="s">
        <v>46</v>
      </c>
    </row>
    <row r="59" spans="1:4" x14ac:dyDescent="0.25">
      <c r="A59" t="s">
        <v>2</v>
      </c>
    </row>
    <row r="60" spans="1:4" x14ac:dyDescent="0.25">
      <c r="A60" t="s">
        <v>2</v>
      </c>
    </row>
    <row r="61" spans="1:4" x14ac:dyDescent="0.25">
      <c r="A61" t="s">
        <v>43</v>
      </c>
    </row>
    <row r="62" spans="1:4" x14ac:dyDescent="0.25">
      <c r="A62" t="s">
        <v>8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62"/>
  <sheetViews>
    <sheetView topLeftCell="A4" zoomScaleNormal="100" workbookViewId="0">
      <selection activeCell="C30" sqref="C30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7109375" customWidth="1"/>
    <col min="10" max="10" width="15.42578125" customWidth="1"/>
    <col min="11" max="11" width="12.5703125" customWidth="1"/>
    <col min="13" max="13" width="14.5703125" customWidth="1"/>
    <col min="14" max="14" width="13.42578125" customWidth="1"/>
    <col min="15" max="15" width="10.5703125" bestFit="1" customWidth="1"/>
  </cols>
  <sheetData>
    <row r="2" spans="1:16" x14ac:dyDescent="0.25">
      <c r="A2" s="8"/>
      <c r="B2" s="8"/>
      <c r="C2" s="34" t="s">
        <v>0</v>
      </c>
      <c r="D2" s="34"/>
      <c r="E2" s="8" t="s">
        <v>1</v>
      </c>
      <c r="F2" s="8" t="s">
        <v>2</v>
      </c>
      <c r="G2" s="8" t="s">
        <v>3</v>
      </c>
      <c r="H2" s="8" t="s">
        <v>4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23" t="s">
        <v>5</v>
      </c>
    </row>
    <row r="3" spans="1:16" ht="75" x14ac:dyDescent="0.2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57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6" x14ac:dyDescent="0.25">
      <c r="A4" s="8" t="s">
        <v>11</v>
      </c>
      <c r="B4" s="8" t="s">
        <v>12</v>
      </c>
      <c r="C4" s="8" t="s">
        <v>47</v>
      </c>
      <c r="D4" s="8" t="s">
        <v>47</v>
      </c>
      <c r="E4" s="8" t="s">
        <v>47</v>
      </c>
      <c r="F4" s="8" t="s">
        <v>47</v>
      </c>
      <c r="G4" s="8" t="s">
        <v>47</v>
      </c>
      <c r="H4" s="8" t="s">
        <v>48</v>
      </c>
      <c r="I4" s="8" t="s">
        <v>48</v>
      </c>
      <c r="J4" s="8" t="s">
        <v>49</v>
      </c>
      <c r="K4" s="8" t="s">
        <v>47</v>
      </c>
      <c r="L4" s="8" t="s">
        <v>47</v>
      </c>
      <c r="M4" s="8" t="s">
        <v>47</v>
      </c>
      <c r="N4" s="23" t="s">
        <v>16</v>
      </c>
    </row>
    <row r="5" spans="1:16" x14ac:dyDescent="0.25">
      <c r="A5" s="5"/>
      <c r="B5" s="5"/>
      <c r="C5" s="33" t="s">
        <v>17</v>
      </c>
      <c r="D5" s="33"/>
      <c r="E5" s="5" t="s">
        <v>18</v>
      </c>
      <c r="F5" s="5" t="s">
        <v>2</v>
      </c>
      <c r="G5" s="5" t="s">
        <v>19</v>
      </c>
      <c r="H5" s="5" t="s">
        <v>20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22" t="s">
        <v>21</v>
      </c>
    </row>
    <row r="6" spans="1:16" ht="60" x14ac:dyDescent="0.25">
      <c r="A6" s="5"/>
      <c r="B6" s="5"/>
      <c r="C6" s="6" t="s">
        <v>23</v>
      </c>
      <c r="D6" s="6" t="s">
        <v>63</v>
      </c>
      <c r="E6" s="6" t="s">
        <v>63</v>
      </c>
      <c r="F6" s="6" t="s">
        <v>63</v>
      </c>
      <c r="G6" s="6" t="s">
        <v>63</v>
      </c>
      <c r="H6" s="6" t="s">
        <v>59</v>
      </c>
      <c r="I6" s="6" t="s">
        <v>64</v>
      </c>
      <c r="J6" s="6" t="s">
        <v>63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6" x14ac:dyDescent="0.25">
      <c r="A7" s="5" t="s">
        <v>25</v>
      </c>
      <c r="B7" s="5" t="s">
        <v>26</v>
      </c>
      <c r="C7" s="5" t="s">
        <v>50</v>
      </c>
      <c r="D7" s="5" t="s">
        <v>50</v>
      </c>
      <c r="E7" s="5" t="s">
        <v>50</v>
      </c>
      <c r="F7" s="5" t="s">
        <v>50</v>
      </c>
      <c r="G7" s="5" t="s">
        <v>50</v>
      </c>
      <c r="H7" s="5" t="s">
        <v>51</v>
      </c>
      <c r="I7" s="5" t="s">
        <v>51</v>
      </c>
      <c r="J7" s="5" t="s">
        <v>27</v>
      </c>
      <c r="K7" s="5" t="s">
        <v>50</v>
      </c>
      <c r="L7" s="5" t="s">
        <v>50</v>
      </c>
      <c r="M7" s="5" t="s">
        <v>50</v>
      </c>
      <c r="N7" s="22" t="s">
        <v>27</v>
      </c>
      <c r="O7" s="7" t="s">
        <v>52</v>
      </c>
    </row>
    <row r="8" spans="1:16" x14ac:dyDescent="0.25">
      <c r="A8">
        <v>2021</v>
      </c>
      <c r="B8" s="1">
        <v>44197</v>
      </c>
      <c r="C8" s="19">
        <f>'produksjonsdata-Sm3'!C8*6.29/'produksjonsdata-per dag'!$O8</f>
        <v>1.8041377252428146</v>
      </c>
      <c r="D8" s="19">
        <f>'produksjonsdata-Sm3'!D8*6.29/'produksjonsdata-per dag'!$O8</f>
        <v>1.8023893548387095</v>
      </c>
      <c r="E8" s="19">
        <f>'produksjonsdata-Sm3'!E8*6.29/'produksjonsdata-per dag'!$O8</f>
        <v>1.2579999999999999E-2</v>
      </c>
      <c r="F8" s="19">
        <f>'produksjonsdata-Sm3'!F8*6.29/'produksjonsdata-per dag'!$O8</f>
        <v>0.30678967741935481</v>
      </c>
      <c r="G8" s="19">
        <f>'produksjonsdata-Sm3'!G8*6.29/'produksjonsdata-per dag'!$O8</f>
        <v>2.1217590322580646</v>
      </c>
      <c r="H8" s="19">
        <f>'produksjonsdata-Sm3'!H8*1000/'produksjonsdata-per dag'!$O8</f>
        <v>321.84045074107485</v>
      </c>
      <c r="I8" s="19">
        <f>'produksjonsdata-Sm3'!I8*1000/'produksjonsdata-per dag'!$O8</f>
        <v>330.22580645161293</v>
      </c>
      <c r="J8" s="19">
        <f>'produksjonsdata-Sm3'!J8/O8</f>
        <v>0.66754838709677411</v>
      </c>
      <c r="K8" s="19">
        <f>'produksjonsdata-Sm3'!K8*6.29/'produksjonsdata-per dag'!$O8</f>
        <v>1.255499629151997E-2</v>
      </c>
      <c r="L8" s="19">
        <f>'produksjonsdata-Sm3'!L8*6.29/'produksjonsdata-per dag'!$O8</f>
        <v>0.3005485175566639</v>
      </c>
      <c r="M8" s="19">
        <f>L8+K8+C8</f>
        <v>2.1172412390909985</v>
      </c>
      <c r="N8" s="17">
        <f>'produksjonsdata-Sm3'!N8</f>
        <v>0.65844478128018435</v>
      </c>
      <c r="O8">
        <f>B9-B8</f>
        <v>31</v>
      </c>
      <c r="P8">
        <f>H8/L8</f>
        <v>1070.8435807885717</v>
      </c>
    </row>
    <row r="9" spans="1:16" x14ac:dyDescent="0.25">
      <c r="A9">
        <v>2021</v>
      </c>
      <c r="B9" s="1">
        <v>44228</v>
      </c>
      <c r="C9" s="19">
        <f>'produksjonsdata-Sm3'!C9*6.29/'produksjonsdata-per dag'!$O9</f>
        <v>1.7853115606162251</v>
      </c>
      <c r="D9" s="19">
        <f>'produksjonsdata-Sm3'!D9*6.29/'produksjonsdata-per dag'!$O9</f>
        <v>1.7915267857142856</v>
      </c>
      <c r="E9" s="19">
        <f>'produksjonsdata-Sm3'!E9*6.29/'produksjonsdata-per dag'!$O9</f>
        <v>1.3253928571428571E-2</v>
      </c>
      <c r="F9" s="19">
        <f>'produksjonsdata-Sm3'!F9*6.29/'produksjonsdata-per dag'!$O9</f>
        <v>0.29855035714285716</v>
      </c>
      <c r="G9" s="19">
        <f>'produksjonsdata-Sm3'!G9*6.29/'produksjonsdata-per dag'!$O9</f>
        <v>2.1033310714285713</v>
      </c>
      <c r="H9" s="19">
        <f>'produksjonsdata-Sm3'!H9*1000/'produksjonsdata-per dag'!$O9</f>
        <v>321.16772058727537</v>
      </c>
      <c r="I9" s="19">
        <f>'produksjonsdata-Sm3'!I9*1000/'produksjonsdata-per dag'!$O9</f>
        <v>321.14285714285717</v>
      </c>
      <c r="J9" s="19">
        <f>'produksjonsdata-Sm3'!J9/O9</f>
        <v>0.65553571428571433</v>
      </c>
      <c r="K9" s="19">
        <f>'produksjonsdata-Sm3'!K9*6.29/'produksjonsdata-per dag'!$O9</f>
        <v>1.2382457417759269E-2</v>
      </c>
      <c r="L9" s="19">
        <f>'produksjonsdata-Sm3'!L9*6.29/'produksjonsdata-per dag'!$O9</f>
        <v>0.29963783480280121</v>
      </c>
      <c r="M9" s="19">
        <f t="shared" ref="M9:M19" si="0">L9+K9+C9</f>
        <v>2.0973318528367857</v>
      </c>
      <c r="N9" s="17">
        <f>'produksjonsdata-Sm3'!N9</f>
        <v>0.65460680688883122</v>
      </c>
      <c r="O9">
        <f t="shared" ref="O9:O31" si="1">B10-B9</f>
        <v>28</v>
      </c>
      <c r="P9">
        <f t="shared" ref="P9:P31" si="2">H9/L9</f>
        <v>1071.853028168634</v>
      </c>
    </row>
    <row r="10" spans="1:16" x14ac:dyDescent="0.25">
      <c r="A10">
        <v>2021</v>
      </c>
      <c r="B10" s="1">
        <v>44256</v>
      </c>
      <c r="C10" s="19">
        <f>'produksjonsdata-Sm3'!C10*6.29/'produksjonsdata-per dag'!$O10</f>
        <v>1.7847148153634538</v>
      </c>
      <c r="D10" s="19">
        <f>'produksjonsdata-Sm3'!D10*6.29/'produksjonsdata-per dag'!$O10</f>
        <v>1.7754032258064516</v>
      </c>
      <c r="E10" s="19">
        <f>'produksjonsdata-Sm3'!E10*6.29/'produksjonsdata-per dag'!$O10</f>
        <v>1.2174193548387098E-2</v>
      </c>
      <c r="F10" s="19">
        <f>'produksjonsdata-Sm3'!F10*6.29/'produksjonsdata-per dag'!$O10</f>
        <v>0.30476064516129031</v>
      </c>
      <c r="G10" s="19">
        <f>'produksjonsdata-Sm3'!G10*6.29/'produksjonsdata-per dag'!$O10</f>
        <v>2.0923380645161291</v>
      </c>
      <c r="H10" s="19">
        <f>'produksjonsdata-Sm3'!H10*1000/'produksjonsdata-per dag'!$O10</f>
        <v>318.75137413594678</v>
      </c>
      <c r="I10" s="19">
        <f>'produksjonsdata-Sm3'!I10*1000/'produksjonsdata-per dag'!$O10</f>
        <v>318.06451612903226</v>
      </c>
      <c r="J10" s="19">
        <f>'produksjonsdata-Sm3'!J10/O10</f>
        <v>0.65070967741935481</v>
      </c>
      <c r="K10" s="19">
        <f>'produksjonsdata-Sm3'!K10*6.29/'produksjonsdata-per dag'!$O10</f>
        <v>1.2365996383231827E-2</v>
      </c>
      <c r="L10" s="19">
        <f>'produksjonsdata-Sm3'!L10*6.29/'produksjonsdata-per dag'!$O10</f>
        <v>0.29508106945107831</v>
      </c>
      <c r="M10" s="19">
        <f t="shared" si="0"/>
        <v>2.092161881197764</v>
      </c>
      <c r="N10" s="17">
        <f>'produksjonsdata-Sm3'!N10</f>
        <v>0.65136852535975676</v>
      </c>
      <c r="O10">
        <f t="shared" si="1"/>
        <v>31</v>
      </c>
      <c r="P10">
        <f t="shared" si="2"/>
        <v>1080.216276594432</v>
      </c>
    </row>
    <row r="11" spans="1:16" x14ac:dyDescent="0.25">
      <c r="A11">
        <v>2021</v>
      </c>
      <c r="B11" s="1">
        <v>44287</v>
      </c>
      <c r="C11" s="19">
        <f>'produksjonsdata-Sm3'!C11*6.29/'produksjonsdata-per dag'!$O11</f>
        <v>1.6712998914179638</v>
      </c>
      <c r="D11" s="19">
        <f>'produksjonsdata-Sm3'!D11*6.29/'produksjonsdata-per dag'!$O11</f>
        <v>1.7159119999999999</v>
      </c>
      <c r="E11" s="19">
        <f>'produksjonsdata-Sm3'!E11*6.29/'produksjonsdata-per dag'!$O11</f>
        <v>1.2580000000000001E-2</v>
      </c>
      <c r="F11" s="19">
        <f>'produksjonsdata-Sm3'!F11*6.29/'produksjonsdata-per dag'!$O11</f>
        <v>0.26711533333333332</v>
      </c>
      <c r="G11" s="19">
        <f>'produksjonsdata-Sm3'!G11*6.29/'produksjonsdata-per dag'!$O11</f>
        <v>1.9956073333333335</v>
      </c>
      <c r="H11" s="19">
        <f>'produksjonsdata-Sm3'!H11*1000/'produksjonsdata-per dag'!$O11</f>
        <v>275.72011018079098</v>
      </c>
      <c r="I11" s="19">
        <f>'produksjonsdata-Sm3'!I11*1000/'produksjonsdata-per dag'!$O11</f>
        <v>312.73333333333335</v>
      </c>
      <c r="J11" s="19">
        <f>'produksjonsdata-Sm3'!J11/O11</f>
        <v>0.63</v>
      </c>
      <c r="K11" s="19">
        <f>'produksjonsdata-Sm3'!K11*6.29/'produksjonsdata-per dag'!$O11</f>
        <v>1.2180161052639355E-2</v>
      </c>
      <c r="L11" s="19">
        <f>'produksjonsdata-Sm3'!L11*6.29/'produksjonsdata-per dag'!$O11</f>
        <v>0.26172527946415486</v>
      </c>
      <c r="M11" s="19">
        <f t="shared" si="0"/>
        <v>1.945205331934758</v>
      </c>
      <c r="N11" s="17">
        <f>'produksjonsdata-Sm3'!N11</f>
        <v>0.58497374005913083</v>
      </c>
      <c r="O11">
        <f t="shared" si="1"/>
        <v>30</v>
      </c>
      <c r="P11">
        <f t="shared" si="2"/>
        <v>1053.4714519945821</v>
      </c>
    </row>
    <row r="12" spans="1:16" x14ac:dyDescent="0.25">
      <c r="A12">
        <v>2021</v>
      </c>
      <c r="B12" s="1">
        <v>44317</v>
      </c>
      <c r="C12" s="19">
        <f>'produksjonsdata-Sm3'!C12*6.29/'produksjonsdata-per dag'!$O12</f>
        <v>1.5910816836840289</v>
      </c>
      <c r="D12" s="19">
        <f>'produksjonsdata-Sm3'!D12*6.29/'produksjonsdata-per dag'!$O12</f>
        <v>1.6617774193548387</v>
      </c>
      <c r="E12" s="19">
        <f>'produksjonsdata-Sm3'!E12*6.29/'produksjonsdata-per dag'!$O12</f>
        <v>1.2985806451612904E-2</v>
      </c>
      <c r="F12" s="19">
        <f>'produksjonsdata-Sm3'!F12*6.29/'produksjonsdata-per dag'!$O12</f>
        <v>0.17104741935483869</v>
      </c>
      <c r="G12" s="19">
        <f>'produksjonsdata-Sm3'!G12*6.29/'produksjonsdata-per dag'!$O12</f>
        <v>1.8458106451612903</v>
      </c>
      <c r="H12" s="19">
        <f>'produksjonsdata-Sm3'!H12*1000/'produksjonsdata-per dag'!$O12</f>
        <v>273.81983516002185</v>
      </c>
      <c r="I12" s="19">
        <f>'produksjonsdata-Sm3'!I12*1000/'produksjonsdata-per dag'!$O12</f>
        <v>280.48387096774195</v>
      </c>
      <c r="J12" s="19">
        <f>'produksjonsdata-Sm3'!J12/O12</f>
        <v>0.57393548387096782</v>
      </c>
      <c r="K12" s="19">
        <f>'produksjonsdata-Sm3'!K12*6.29/'produksjonsdata-per dag'!$O12</f>
        <v>1.2068621641304953E-2</v>
      </c>
      <c r="L12" s="19">
        <f>'produksjonsdata-Sm3'!L12*6.29/'produksjonsdata-per dag'!$O12</f>
        <v>0.20394981124565398</v>
      </c>
      <c r="M12" s="19">
        <f t="shared" si="0"/>
        <v>1.8071001165709879</v>
      </c>
      <c r="N12" s="17">
        <f>'produksjonsdata-Sm3'!N12</f>
        <v>0.56111715099006754</v>
      </c>
      <c r="O12">
        <f t="shared" si="1"/>
        <v>31</v>
      </c>
      <c r="P12">
        <f t="shared" si="2"/>
        <v>1342.5844009740742</v>
      </c>
    </row>
    <row r="13" spans="1:16" x14ac:dyDescent="0.25">
      <c r="A13">
        <v>2021</v>
      </c>
      <c r="B13" s="1">
        <v>44348</v>
      </c>
      <c r="C13" s="19">
        <f>'produksjonsdata-Sm3'!C13*6.29/'produksjonsdata-per dag'!$O13</f>
        <v>1.7364778745751708</v>
      </c>
      <c r="D13" s="19">
        <f>'produksjonsdata-Sm3'!D13*6.29/'produksjonsdata-per dag'!$O13</f>
        <v>1.6685273333333335</v>
      </c>
      <c r="E13" s="19">
        <f>'produksjonsdata-Sm3'!E13*6.29/'produksjonsdata-per dag'!$O13</f>
        <v>1.2370333333333334E-2</v>
      </c>
      <c r="F13" s="19">
        <f>'produksjonsdata-Sm3'!F13*6.29/'produksjonsdata-per dag'!$O13</f>
        <v>0.16333033333333333</v>
      </c>
      <c r="G13" s="19">
        <f>'produksjonsdata-Sm3'!G13*6.29/'produksjonsdata-per dag'!$O13</f>
        <v>1.844228</v>
      </c>
      <c r="H13" s="19">
        <f>'produksjonsdata-Sm3'!H13*1000/'produksjonsdata-per dag'!$O13</f>
        <v>285.08323469706954</v>
      </c>
      <c r="I13" s="19">
        <f>'produksjonsdata-Sm3'!I13*1000/'produksjonsdata-per dag'!$O13</f>
        <v>261.7</v>
      </c>
      <c r="J13" s="19">
        <f>'produksjonsdata-Sm3'!J13/O13</f>
        <v>0.55489999999999995</v>
      </c>
      <c r="K13" s="19">
        <f>'produksjonsdata-Sm3'!K13*6.29/'produksjonsdata-per dag'!$O13</f>
        <v>1.1929881604261937E-2</v>
      </c>
      <c r="L13" s="19">
        <f>'produksjonsdata-Sm3'!L13*6.29/'produksjonsdata-per dag'!$O13</f>
        <v>0.26115133802804552</v>
      </c>
      <c r="M13" s="19">
        <f t="shared" si="0"/>
        <v>2.0095590942074781</v>
      </c>
      <c r="N13" s="17">
        <f>'produksjonsdata-Sm3'!N13</f>
        <v>0.60456798735326645</v>
      </c>
      <c r="O13">
        <f t="shared" si="1"/>
        <v>30</v>
      </c>
      <c r="P13">
        <f t="shared" si="2"/>
        <v>1091.6399542492634</v>
      </c>
    </row>
    <row r="14" spans="1:16" x14ac:dyDescent="0.25">
      <c r="A14">
        <v>2021</v>
      </c>
      <c r="B14" s="1">
        <v>44378</v>
      </c>
      <c r="C14" s="19">
        <f>'produksjonsdata-Sm3'!C14*6.29/'produksjonsdata-per dag'!$O14</f>
        <v>1.7522631306133101</v>
      </c>
      <c r="D14" s="19">
        <f>'produksjonsdata-Sm3'!D14*6.29/'produksjonsdata-per dag'!$O14</f>
        <v>1.7530838709677421</v>
      </c>
      <c r="E14" s="19">
        <f>'produksjonsdata-Sm3'!E14*6.29/'produksjonsdata-per dag'!$O14</f>
        <v>1.2782903225806452E-2</v>
      </c>
      <c r="F14" s="19">
        <f>'produksjonsdata-Sm3'!F14*6.29/'produksjonsdata-per dag'!$O14</f>
        <v>0.26864387096774195</v>
      </c>
      <c r="G14" s="19">
        <f>'produksjonsdata-Sm3'!G14*6.29/'produksjonsdata-per dag'!$O14</f>
        <v>2.0345106451612907</v>
      </c>
      <c r="H14" s="19">
        <f>'produksjonsdata-Sm3'!H14*1000/'produksjonsdata-per dag'!$O14</f>
        <v>316.32614467928187</v>
      </c>
      <c r="I14" s="19">
        <f>'produksjonsdata-Sm3'!I14*1000/'produksjonsdata-per dag'!$O14</f>
        <v>310.38709677419354</v>
      </c>
      <c r="J14" s="19">
        <f>'produksjonsdata-Sm3'!J14/O14</f>
        <v>0.6338387096774194</v>
      </c>
      <c r="K14" s="19">
        <f>'produksjonsdata-Sm3'!K14*6.29/'produksjonsdata-per dag'!$O14</f>
        <v>1.1769210865377024E-2</v>
      </c>
      <c r="L14" s="19">
        <f>'produksjonsdata-Sm3'!L14*6.29/'produksjonsdata-per dag'!$O14</f>
        <v>0.29242762425401914</v>
      </c>
      <c r="M14" s="19">
        <f t="shared" si="0"/>
        <v>2.0564599657327061</v>
      </c>
      <c r="N14" s="17">
        <f>'produksjonsdata-Sm3'!N14</f>
        <v>0.6432673157019696</v>
      </c>
      <c r="O14">
        <f t="shared" si="1"/>
        <v>31</v>
      </c>
      <c r="P14">
        <f t="shared" si="2"/>
        <v>1081.7245651337753</v>
      </c>
    </row>
    <row r="15" spans="1:16" x14ac:dyDescent="0.25">
      <c r="A15">
        <v>2021</v>
      </c>
      <c r="B15" s="1">
        <v>44409</v>
      </c>
      <c r="C15" s="19">
        <f>'produksjonsdata-Sm3'!C15*6.29/'produksjonsdata-per dag'!$O15</f>
        <v>1.7602852324990865</v>
      </c>
      <c r="D15" s="19">
        <f>'produksjonsdata-Sm3'!D15*6.29/'produksjonsdata-per dag'!$O15</f>
        <v>1.8129403225806453</v>
      </c>
      <c r="E15" s="19">
        <f>'produksjonsdata-Sm3'!E15*6.29/'produksjonsdata-per dag'!$O15</f>
        <v>1.2174193548387098E-2</v>
      </c>
      <c r="F15" s="19">
        <f>'produksjonsdata-Sm3'!F15*6.29/'produksjonsdata-per dag'!$O15</f>
        <v>0.26620903225806453</v>
      </c>
      <c r="G15" s="19">
        <f>'produksjonsdata-Sm3'!G15*6.29/'produksjonsdata-per dag'!$O15</f>
        <v>2.0913235483870967</v>
      </c>
      <c r="H15" s="19">
        <f>'produksjonsdata-Sm3'!H15*1000/'produksjonsdata-per dag'!$O15</f>
        <v>312.55813582692639</v>
      </c>
      <c r="I15" s="19">
        <f>'produksjonsdata-Sm3'!I15*1000/'produksjonsdata-per dag'!$O15</f>
        <v>307.83870967741933</v>
      </c>
      <c r="J15" s="19">
        <f>'produksjonsdata-Sm3'!J15/O15</f>
        <v>0.64032258064516134</v>
      </c>
      <c r="K15" s="19">
        <f>'produksjonsdata-Sm3'!K15*6.29/'produksjonsdata-per dag'!$O15</f>
        <v>1.1635382185202969E-2</v>
      </c>
      <c r="L15" s="19">
        <f>'produksjonsdata-Sm3'!L15*6.29/'produksjonsdata-per dag'!$O15</f>
        <v>0.28394901226145491</v>
      </c>
      <c r="M15" s="19">
        <f t="shared" si="0"/>
        <v>2.0558696269457446</v>
      </c>
      <c r="N15" s="17">
        <f>'produksjonsdata-Sm3'!N15</f>
        <v>0.63940545330637699</v>
      </c>
      <c r="O15">
        <f t="shared" si="1"/>
        <v>31</v>
      </c>
      <c r="P15">
        <f t="shared" si="2"/>
        <v>1100.7544394594645</v>
      </c>
    </row>
    <row r="16" spans="1:16" x14ac:dyDescent="0.25">
      <c r="A16">
        <v>2021</v>
      </c>
      <c r="B16" s="1">
        <v>44440</v>
      </c>
      <c r="C16" s="19">
        <f>'produksjonsdata-Sm3'!C16*6.29/'produksjonsdata-per dag'!$O16</f>
        <v>1.753439045452537</v>
      </c>
      <c r="D16" s="19">
        <f>'produksjonsdata-Sm3'!D16*6.29/'produksjonsdata-per dag'!$O16</f>
        <v>1.7792313333333334</v>
      </c>
      <c r="E16" s="19">
        <f>'produksjonsdata-Sm3'!E16*6.29/'produksjonsdata-per dag'!$O16</f>
        <v>1.0483333333333334E-2</v>
      </c>
      <c r="F16" s="19">
        <f>'produksjonsdata-Sm3'!F16*6.29/'produksjonsdata-per dag'!$O16</f>
        <v>0.24593899999999999</v>
      </c>
      <c r="G16" s="19">
        <f>'produksjonsdata-Sm3'!G16*6.29/'produksjonsdata-per dag'!$O16</f>
        <v>2.0356536666666671</v>
      </c>
      <c r="H16" s="19">
        <f>'produksjonsdata-Sm3'!H16*1000/'produksjonsdata-per dag'!$O16</f>
        <v>287.9306111378819</v>
      </c>
      <c r="I16" s="19">
        <f>'produksjonsdata-Sm3'!I16*1000/'produksjonsdata-per dag'!$O16</f>
        <v>301.16666666666669</v>
      </c>
      <c r="J16" s="19">
        <f>'produksjonsdata-Sm3'!J16/O16</f>
        <v>0.62480000000000002</v>
      </c>
      <c r="K16" s="19">
        <f>'produksjonsdata-Sm3'!K16*6.29/'produksjonsdata-per dag'!$O16</f>
        <v>1.0331867292443045E-2</v>
      </c>
      <c r="L16" s="19">
        <f>'produksjonsdata-Sm3'!L16*6.29/'produksjonsdata-per dag'!$O16</f>
        <v>0.27614667496333117</v>
      </c>
      <c r="M16" s="19">
        <f t="shared" si="0"/>
        <v>2.0399175877083113</v>
      </c>
      <c r="N16" s="17">
        <f>'produksjonsdata-Sm3'!N16</f>
        <v>0.61224183334906024</v>
      </c>
      <c r="O16">
        <f t="shared" si="1"/>
        <v>30</v>
      </c>
      <c r="P16">
        <f t="shared" si="2"/>
        <v>1042.6727433025058</v>
      </c>
    </row>
    <row r="17" spans="1:19" x14ac:dyDescent="0.25">
      <c r="A17">
        <v>2021</v>
      </c>
      <c r="B17" s="1">
        <v>44470</v>
      </c>
      <c r="C17" s="19">
        <f>'produksjonsdata-Sm3'!C17*6.29/'produksjonsdata-per dag'!$O17</f>
        <v>1.7657813852501556</v>
      </c>
      <c r="D17" s="19">
        <f>'produksjonsdata-Sm3'!D17*6.29/'produksjonsdata-per dag'!$O17</f>
        <v>1.818215806451613</v>
      </c>
      <c r="E17" s="19">
        <f>'produksjonsdata-Sm3'!E17*6.29/'produksjonsdata-per dag'!$O17</f>
        <v>1.1159677419354839E-2</v>
      </c>
      <c r="F17" s="19">
        <f>'produksjonsdata-Sm3'!F17*6.29/'produksjonsdata-per dag'!$O17</f>
        <v>0.23577354838709674</v>
      </c>
      <c r="G17" s="19">
        <f>'produksjonsdata-Sm3'!G17*6.29/'produksjonsdata-per dag'!$O17</f>
        <v>2.0651490322580646</v>
      </c>
      <c r="H17" s="19">
        <f>'produksjonsdata-Sm3'!H17*1000/'produksjonsdata-per dag'!$O17</f>
        <v>331.28439737853716</v>
      </c>
      <c r="I17" s="19">
        <f>'produksjonsdata-Sm3'!I17*1000/'produksjonsdata-per dag'!$O17</f>
        <v>344.41935483870969</v>
      </c>
      <c r="J17" s="19">
        <f>'produksjonsdata-Sm3'!J17/O17</f>
        <v>0.67274193548387096</v>
      </c>
      <c r="K17" s="19">
        <f>'produksjonsdata-Sm3'!K17*6.29/'produksjonsdata-per dag'!$O17</f>
        <v>2.5156401986016957E-2</v>
      </c>
      <c r="L17" s="19">
        <f>'produksjonsdata-Sm3'!L17*6.29/'produksjonsdata-per dag'!$O17</f>
        <v>0.29439124163771069</v>
      </c>
      <c r="M17" s="19">
        <f t="shared" si="0"/>
        <v>2.0853290288738835</v>
      </c>
      <c r="N17" s="17">
        <f>'produksjonsdata-Sm3'!N17</f>
        <v>0.66281524457629293</v>
      </c>
      <c r="O17">
        <f t="shared" si="1"/>
        <v>31</v>
      </c>
      <c r="P17">
        <f t="shared" si="2"/>
        <v>1125.3201540086191</v>
      </c>
    </row>
    <row r="18" spans="1:19" x14ac:dyDescent="0.25">
      <c r="A18">
        <v>2021</v>
      </c>
      <c r="B18" s="1">
        <v>44501</v>
      </c>
      <c r="C18" s="19">
        <f>'produksjonsdata-Sm3'!C18*6.29/'produksjonsdata-per dag'!$O18</f>
        <v>1.8206639959817976</v>
      </c>
      <c r="D18" s="19">
        <f>'produksjonsdata-Sm3'!D18*6.29/'produksjonsdata-per dag'!$O18</f>
        <v>1.7318466666666665</v>
      </c>
      <c r="E18" s="19">
        <f>'produksjonsdata-Sm3'!E18*6.29/'produksjonsdata-per dag'!$O18</f>
        <v>1.2580000000000001E-2</v>
      </c>
      <c r="F18" s="19">
        <f>'produksjonsdata-Sm3'!F18*6.29/'produksjonsdata-per dag'!$O18</f>
        <v>0.22790766666666668</v>
      </c>
      <c r="G18" s="19">
        <f>'produksjonsdata-Sm3'!G18*6.29/'produksjonsdata-per dag'!$O18</f>
        <v>1.9723343333333332</v>
      </c>
      <c r="H18" s="19">
        <f>'produksjonsdata-Sm3'!H18*1000/'produksjonsdata-per dag'!$O18</f>
        <v>330.72963263961134</v>
      </c>
      <c r="I18" s="19">
        <f>'produksjonsdata-Sm3'!I18*1000/'produksjonsdata-per dag'!$O18</f>
        <v>346.33333333333331</v>
      </c>
      <c r="J18" s="19">
        <f>'produksjonsdata-Sm3'!J18/O18</f>
        <v>0.65990000000000004</v>
      </c>
      <c r="K18" s="19">
        <f>'produksjonsdata-Sm3'!K18*6.29/'produksjonsdata-per dag'!$O18</f>
        <v>2.5001942119439569E-2</v>
      </c>
      <c r="L18" s="19">
        <f>'produksjonsdata-Sm3'!L18*6.29/'produksjonsdata-per dag'!$O18</f>
        <v>0.29621219767003171</v>
      </c>
      <c r="M18" s="19">
        <f t="shared" si="0"/>
        <v>2.1418781357712691</v>
      </c>
      <c r="N18" s="17">
        <f>'produksjonsdata-Sm3'!N18</f>
        <v>0.67125079889895456</v>
      </c>
      <c r="O18">
        <f t="shared" si="1"/>
        <v>30</v>
      </c>
      <c r="P18">
        <f t="shared" si="2"/>
        <v>1116.5294179007126</v>
      </c>
      <c r="Q18" s="10"/>
    </row>
    <row r="19" spans="1:19" ht="15.75" customHeight="1" x14ac:dyDescent="0.25">
      <c r="A19">
        <v>2021</v>
      </c>
      <c r="B19" s="1">
        <v>44531</v>
      </c>
      <c r="C19" s="19">
        <f>'produksjonsdata-Sm3'!C19*6.29/'produksjonsdata-per dag'!$O19</f>
        <v>1.8454685765393857</v>
      </c>
      <c r="D19" s="19">
        <f>'produksjonsdata-Sm3'!D19*6.29/'produksjonsdata-per dag'!$O19</f>
        <v>1.8492600000000001</v>
      </c>
      <c r="E19" s="19">
        <f>'produksjonsdata-Sm3'!E19*6.29/'produksjonsdata-per dag'!$O19</f>
        <v>1.2174193548387098E-2</v>
      </c>
      <c r="F19" s="19">
        <f>'produksjonsdata-Sm3'!F19*6.29/'produksjonsdata-per dag'!$O19</f>
        <v>0.22988935483870968</v>
      </c>
      <c r="G19" s="19">
        <f>'produksjonsdata-Sm3'!G19*6.29/'produksjonsdata-per dag'!$O19</f>
        <v>2.0913235483870971</v>
      </c>
      <c r="H19" s="19">
        <f>'produksjonsdata-Sm3'!H19*1000/'produksjonsdata-per dag'!$O19</f>
        <v>334.2371780238546</v>
      </c>
      <c r="I19" s="19">
        <f>'produksjonsdata-Sm3'!I19*1000/'produksjonsdata-per dag'!$O19</f>
        <v>354.83870967741933</v>
      </c>
      <c r="J19" s="19">
        <f>'produksjonsdata-Sm3'!J19/O19</f>
        <v>0.68732258064516139</v>
      </c>
      <c r="K19" s="19">
        <f>'produksjonsdata-Sm3'!K19*6.29/'produksjonsdata-per dag'!$O19</f>
        <v>2.4858908662018592E-2</v>
      </c>
      <c r="L19" s="19">
        <f>'produksjonsdata-Sm3'!L19*6.29/'produksjonsdata-per dag'!$O19</f>
        <v>0.30216206722862199</v>
      </c>
      <c r="M19" s="19">
        <f t="shared" si="0"/>
        <v>2.1724895524300263</v>
      </c>
      <c r="N19" s="17">
        <f>'produksjonsdata-Sm3'!N19</f>
        <v>0.67962502419714976</v>
      </c>
      <c r="O19">
        <f t="shared" si="1"/>
        <v>31</v>
      </c>
      <c r="P19">
        <f t="shared" si="2"/>
        <v>1106.1520100435503</v>
      </c>
    </row>
    <row r="20" spans="1:19" ht="15.75" customHeight="1" x14ac:dyDescent="0.25">
      <c r="A20">
        <v>2022</v>
      </c>
      <c r="B20" s="1">
        <v>44562</v>
      </c>
      <c r="C20" s="19">
        <f>'produksjonsdata-Sm3'!C20*6.29/'produksjonsdata-per dag'!$O20</f>
        <v>1.7758538722477419</v>
      </c>
      <c r="D20" s="19">
        <f>'produksjonsdata-Sm3'!D20*6.29/'produksjonsdata-per dag'!$O20</f>
        <v>1.73604</v>
      </c>
      <c r="E20" s="19">
        <f>'produksjonsdata-Sm3'!E20*6.29/'produksjonsdata-per dag'!$O20</f>
        <v>1.136258064516129E-2</v>
      </c>
      <c r="F20" s="19">
        <f>'produksjonsdata-Sm3'!F20*6.29/'produksjonsdata-per dag'!$O20</f>
        <v>0.21771516129032256</v>
      </c>
      <c r="G20" s="19">
        <f>'produksjonsdata-Sm3'!G20*6.29/'produksjonsdata-per dag'!$O20</f>
        <v>1.9651177419354837</v>
      </c>
      <c r="H20" s="19">
        <f>'produksjonsdata-Sm3'!H20*1000/'produksjonsdata-per dag'!$O20</f>
        <v>343.35483870967744</v>
      </c>
      <c r="I20" s="19">
        <f>'produksjonsdata-Sm3'!I20*1000/'produksjonsdata-per dag'!$O20</f>
        <v>343.22580645161293</v>
      </c>
      <c r="J20" s="19">
        <f>'produksjonsdata-Sm3'!J20/O20</f>
        <v>0.65564516129032258</v>
      </c>
      <c r="K20" s="19">
        <f>'produksjonsdata-Sm3'!K20*6.29/'produksjonsdata-per dag'!$O20</f>
        <v>9.9233959777419358E-3</v>
      </c>
      <c r="L20" s="19">
        <f>'produksjonsdata-Sm3'!L20*6.29/'produksjonsdata-per dag'!$O20</f>
        <v>0.21771516129032256</v>
      </c>
      <c r="M20" s="19">
        <f>L20+K20+C20</f>
        <v>2.0034924295158065</v>
      </c>
      <c r="N20" s="17">
        <f>'produksjonsdata-Sm3'!N20</f>
        <v>0.66187509777419351</v>
      </c>
      <c r="O20">
        <f t="shared" si="1"/>
        <v>31</v>
      </c>
      <c r="P20">
        <f t="shared" si="2"/>
        <v>1577.0828116642492</v>
      </c>
    </row>
    <row r="21" spans="1:19" x14ac:dyDescent="0.25">
      <c r="A21">
        <v>2022</v>
      </c>
      <c r="B21" s="1">
        <v>44593</v>
      </c>
      <c r="C21" s="19">
        <f>'produksjonsdata-Sm3'!C21*6.29/'produksjonsdata-per dag'!$O21</f>
        <v>1.8297948532292856</v>
      </c>
      <c r="D21" s="19">
        <f>'produksjonsdata-Sm3'!D21*6.29/'produksjonsdata-per dag'!$O21</f>
        <v>1.7798453571428572</v>
      </c>
      <c r="E21" s="19">
        <f>'produksjonsdata-Sm3'!E21*6.29/'produksjonsdata-per dag'!$O21</f>
        <v>1.1007500000000002E-2</v>
      </c>
      <c r="F21" s="19">
        <f>'produksjonsdata-Sm3'!F21*6.29/'produksjonsdata-per dag'!$O21</f>
        <v>0.20509892857142858</v>
      </c>
      <c r="G21" s="19">
        <f>'produksjonsdata-Sm3'!G21*6.29/'produksjonsdata-per dag'!$O21</f>
        <v>1.9959517857142857</v>
      </c>
      <c r="H21" s="19">
        <f>'produksjonsdata-Sm3'!H21*1000/'produksjonsdata-per dag'!$O21</f>
        <v>348.28571428571428</v>
      </c>
      <c r="I21" s="19">
        <f>'produksjonsdata-Sm3'!I21*1000/'produksjonsdata-per dag'!$O21</f>
        <v>348.28571428571428</v>
      </c>
      <c r="J21" s="19">
        <f>'produksjonsdata-Sm3'!J21/O21</f>
        <v>0.66560714285714284</v>
      </c>
      <c r="K21" s="19">
        <f>'produksjonsdata-Sm3'!K21*6.29/'produksjonsdata-per dag'!$O21</f>
        <v>9.7897029842857145E-3</v>
      </c>
      <c r="L21" s="19">
        <f>'produksjonsdata-Sm3'!L21*6.29/'produksjonsdata-per dag'!$O21</f>
        <v>0.20509892857142858</v>
      </c>
      <c r="M21" s="19">
        <f>L21+K21+C21</f>
        <v>2.0446834847849997</v>
      </c>
      <c r="N21" s="17">
        <f>'produksjonsdata-Sm3'!N21</f>
        <v>0.67335463078571434</v>
      </c>
      <c r="O21">
        <f t="shared" si="1"/>
        <v>28</v>
      </c>
      <c r="P21">
        <f t="shared" si="2"/>
        <v>1698.1352204598129</v>
      </c>
    </row>
    <row r="22" spans="1:19" x14ac:dyDescent="0.25">
      <c r="A22">
        <v>2022</v>
      </c>
      <c r="B22" s="1">
        <v>44621</v>
      </c>
      <c r="C22" s="19">
        <f>'produksjonsdata-Sm3'!C22*6.29/'produksjonsdata-per dag'!$O22</f>
        <v>1.851908985006129</v>
      </c>
      <c r="D22" s="19">
        <f>'produksjonsdata-Sm3'!D22*6.29/'produksjonsdata-per dag'!$O22</f>
        <v>1.7423299999999999</v>
      </c>
      <c r="E22" s="19">
        <f>'produksjonsdata-Sm3'!E22*6.29/'produksjonsdata-per dag'!$O22</f>
        <v>1.1159677419354839E-2</v>
      </c>
      <c r="F22" s="19">
        <f>'produksjonsdata-Sm3'!F22*6.29/'produksjonsdata-per dag'!$O22</f>
        <v>0.19275806451612901</v>
      </c>
      <c r="G22" s="19">
        <f>'produksjonsdata-Sm3'!G22*6.29/'produksjonsdata-per dag'!$O22</f>
        <v>1.9462477419354838</v>
      </c>
      <c r="H22" s="19">
        <f>'produksjonsdata-Sm3'!H22*1000/'produksjonsdata-per dag'!$O22</f>
        <v>338.35483870967744</v>
      </c>
      <c r="I22" s="19">
        <f>'produksjonsdata-Sm3'!I22*1000/'produksjonsdata-per dag'!$O22</f>
        <v>338.38709677419354</v>
      </c>
      <c r="J22" s="19">
        <f>'produksjonsdata-Sm3'!J22/O22</f>
        <v>0.64780645161290329</v>
      </c>
      <c r="K22" s="19">
        <f>'produksjonsdata-Sm3'!K22*6.29/'produksjonsdata-per dag'!$O22</f>
        <v>9.9308707296774205E-3</v>
      </c>
      <c r="L22" s="19">
        <f>'produksjonsdata-Sm3'!L22*6.29/'produksjonsdata-per dag'!$O22</f>
        <v>0.19275806451612901</v>
      </c>
      <c r="M22" s="19">
        <f t="shared" ref="M22:M31" si="3">L22+K22+C22</f>
        <v>2.0545979202519353</v>
      </c>
      <c r="N22" s="17">
        <f>'produksjonsdata-Sm3'!N22</f>
        <v>0.66499997706451608</v>
      </c>
      <c r="O22">
        <f t="shared" si="1"/>
        <v>31</v>
      </c>
      <c r="P22">
        <f t="shared" si="2"/>
        <v>1755.3342816500715</v>
      </c>
      <c r="S22" s="1"/>
    </row>
    <row r="23" spans="1:19" x14ac:dyDescent="0.25">
      <c r="A23">
        <v>2022</v>
      </c>
      <c r="B23" s="1">
        <v>44652</v>
      </c>
      <c r="C23" s="19">
        <f>'produksjonsdata-Sm3'!C23*6.29/'produksjonsdata-per dag'!$O23</f>
        <v>1.8563088620820001</v>
      </c>
      <c r="D23" s="19">
        <f>'produksjonsdata-Sm3'!D23*6.29/'produksjonsdata-per dag'!$O23</f>
        <v>1.6626566666666667</v>
      </c>
      <c r="E23" s="19">
        <f>'produksjonsdata-Sm3'!E23*6.29/'produksjonsdata-per dag'!$O23</f>
        <v>1.0902666666666666E-2</v>
      </c>
      <c r="F23" s="19">
        <f>'produksjonsdata-Sm3'!F23*6.29/'produksjonsdata-per dag'!$O23</f>
        <v>0.18492600000000001</v>
      </c>
      <c r="G23" s="19">
        <f>'produksjonsdata-Sm3'!G23*6.29/'produksjonsdata-per dag'!$O23</f>
        <v>1.8584853333333331</v>
      </c>
      <c r="H23" s="19">
        <f>'produksjonsdata-Sm3'!H23*1000/'produksjonsdata-per dag'!$O23</f>
        <v>327.13333333333333</v>
      </c>
      <c r="I23" s="19">
        <f>'produksjonsdata-Sm3'!I23*1000/'produksjonsdata-per dag'!$O23</f>
        <v>329.16666666666669</v>
      </c>
      <c r="J23" s="19">
        <f>'produksjonsdata-Sm3'!J23/O23</f>
        <v>0.62463333333333326</v>
      </c>
      <c r="K23" s="19">
        <f>'produksjonsdata-Sm3'!K23*6.29/'produksjonsdata-per dag'!$O23</f>
        <v>2.2882450335666667E-2</v>
      </c>
      <c r="L23" s="19">
        <f>'produksjonsdata-Sm3'!L23*6.29/'produksjonsdata-per dag'!$O23</f>
        <v>0.20274766666666666</v>
      </c>
      <c r="M23" s="19">
        <f t="shared" si="3"/>
        <v>2.0819389790843332</v>
      </c>
      <c r="N23" s="17">
        <f>'produksjonsdata-Sm3'!N23</f>
        <v>0.6581252219</v>
      </c>
      <c r="O23">
        <f t="shared" si="1"/>
        <v>30</v>
      </c>
      <c r="P23">
        <f t="shared" si="2"/>
        <v>1613.49986765158</v>
      </c>
      <c r="S23" s="14"/>
    </row>
    <row r="24" spans="1:19" x14ac:dyDescent="0.25">
      <c r="A24">
        <v>2022</v>
      </c>
      <c r="B24" s="1">
        <v>44682</v>
      </c>
      <c r="C24" s="19">
        <f>'produksjonsdata-Sm3'!C24*6.29/'produksjonsdata-per dag'!$O24</f>
        <v>1.6604987368203226</v>
      </c>
      <c r="D24" s="19">
        <f>'produksjonsdata-Sm3'!D24*6.29/'produksjonsdata-per dag'!$O24</f>
        <v>1.6354</v>
      </c>
      <c r="E24" s="19">
        <f>'produksjonsdata-Sm3'!E24*6.29/'produksjonsdata-per dag'!$O24</f>
        <v>1.0753870967741936E-2</v>
      </c>
      <c r="F24" s="19">
        <f>'produksjonsdata-Sm3'!F24*6.29/'produksjonsdata-per dag'!$O24</f>
        <v>0.16658354838709677</v>
      </c>
      <c r="G24" s="19">
        <f>'produksjonsdata-Sm3'!G24*6.29/'produksjonsdata-per dag'!$O24</f>
        <v>1.8127374193548389</v>
      </c>
      <c r="H24" s="19">
        <f>'produksjonsdata-Sm3'!H24*1000/'produksjonsdata-per dag'!$O24</f>
        <v>316.32258064516128</v>
      </c>
      <c r="I24" s="19">
        <f>'produksjonsdata-Sm3'!I24*1000/'produksjonsdata-per dag'!$O24</f>
        <v>324.06451612903226</v>
      </c>
      <c r="J24" s="19">
        <f>'produksjonsdata-Sm3'!J24/O24</f>
        <v>0.61225806451612907</v>
      </c>
      <c r="K24" s="19">
        <f>'produksjonsdata-Sm3'!K24*6.29/'produksjonsdata-per dag'!$O24</f>
        <v>2.2802988677741935E-2</v>
      </c>
      <c r="L24" s="19">
        <f>'produksjonsdata-Sm3'!L24*6.29/'produksjonsdata-per dag'!$O24</f>
        <v>0.20026548387096776</v>
      </c>
      <c r="M24" s="19">
        <f t="shared" si="3"/>
        <v>1.8835672093690323</v>
      </c>
      <c r="N24" s="17">
        <f>'produksjonsdata-Sm3'!N24</f>
        <v>0.61577682696774183</v>
      </c>
      <c r="O24">
        <f t="shared" si="1"/>
        <v>31</v>
      </c>
      <c r="P24">
        <f t="shared" si="2"/>
        <v>1579.5162228203528</v>
      </c>
      <c r="S24" s="14"/>
    </row>
    <row r="25" spans="1:19" s="11" customFormat="1" x14ac:dyDescent="0.25">
      <c r="A25" s="30">
        <v>2022</v>
      </c>
      <c r="B25" s="31">
        <v>44713</v>
      </c>
      <c r="C25" s="29">
        <f>'produksjonsdata-Sm3'!C25*6.29/'produksjonsdata-per dag'!$O25</f>
        <v>1.2997949506076667</v>
      </c>
      <c r="D25" s="29">
        <f>'produksjonsdata-Sm3'!D25*6.29/'produksjonsdata-per dag'!$O25</f>
        <v>1.3292866666666667</v>
      </c>
      <c r="E25" s="29">
        <f>'produksjonsdata-Sm3'!E25*6.29/'produksjonsdata-per dag'!$O25</f>
        <v>2.3063333333333332E-2</v>
      </c>
      <c r="F25" s="29">
        <f>'produksjonsdata-Sm3'!F25*6.29/'produksjonsdata-per dag'!$O25</f>
        <v>0.18765166666666666</v>
      </c>
      <c r="G25" s="29">
        <f>'produksjonsdata-Sm3'!G25*6.29/'produksjonsdata-per dag'!$O25</f>
        <v>1.5400016666666667</v>
      </c>
      <c r="H25" s="29">
        <f>'produksjonsdata-Sm3'!H25*1000/'produksjonsdata-per dag'!$O25</f>
        <v>333.4</v>
      </c>
      <c r="I25" s="29">
        <f>'produksjonsdata-Sm3'!I25*1000/'produksjonsdata-per dag'!$O25</f>
        <v>332.03333333333336</v>
      </c>
      <c r="J25" s="29">
        <f>'produksjonsdata-Sm3'!J25/O25</f>
        <v>0.57686666666666675</v>
      </c>
      <c r="K25" s="29">
        <f>'produksjonsdata-Sm3'!K25*6.29/'produksjonsdata-per dag'!$O25</f>
        <v>2.2274197271666667E-2</v>
      </c>
      <c r="L25" s="29">
        <f>'produksjonsdata-Sm3'!L25*6.29/'produksjonsdata-per dag'!$O25</f>
        <v>0.20610233333333333</v>
      </c>
      <c r="M25" s="29">
        <f t="shared" si="3"/>
        <v>1.5281714812126668</v>
      </c>
      <c r="N25" s="32">
        <f>'produksjonsdata-Sm3'!N25</f>
        <v>0.57635254073333342</v>
      </c>
      <c r="O25" s="30">
        <f t="shared" si="1"/>
        <v>30</v>
      </c>
      <c r="P25" s="30">
        <f t="shared" si="2"/>
        <v>1617.6430155246503</v>
      </c>
      <c r="S25" s="28"/>
    </row>
    <row r="26" spans="1:19" x14ac:dyDescent="0.25">
      <c r="A26">
        <v>2022</v>
      </c>
      <c r="B26" s="1">
        <v>44743</v>
      </c>
      <c r="C26" s="19">
        <f>'produksjonsdata-Sm3'!C26*6.29/'produksjonsdata-per dag'!$O26</f>
        <v>1.8466572314790324</v>
      </c>
      <c r="D26" s="29">
        <f>'produksjonsdata-Sm3'!D26*6.29/'produksjonsdata-per dag'!$O26</f>
        <v>1.639458064516129</v>
      </c>
      <c r="E26" s="19">
        <f>'produksjonsdata-Sm3'!E26*6.29/'produksjonsdata-per dag'!$O26</f>
        <v>2.2319354838709678E-2</v>
      </c>
      <c r="F26" s="19">
        <f>'produksjonsdata-Sm3'!F26*6.29/'produksjonsdata-per dag'!$O26</f>
        <v>0.20696129032258065</v>
      </c>
      <c r="G26" s="19">
        <f>'produksjonsdata-Sm3'!G26*6.29/'produksjonsdata-per dag'!$O26</f>
        <v>1.8687387096774191</v>
      </c>
      <c r="H26" s="19">
        <f>'produksjonsdata-Sm3'!H26*1000/'produksjonsdata-per dag'!$O26</f>
        <v>332.51612903225805</v>
      </c>
      <c r="I26" s="19">
        <f>'produksjonsdata-Sm3'!I26*1000/'produksjonsdata-per dag'!$O26</f>
        <v>350.64516129032256</v>
      </c>
      <c r="J26" s="19">
        <f>'produksjonsdata-Sm3'!J26/O26</f>
        <v>0.64774193548387093</v>
      </c>
      <c r="K26" s="19">
        <f>'produksjonsdata-Sm3'!K26*6.29/'produksjonsdata-per dag'!$O26</f>
        <v>2.248260164354839E-2</v>
      </c>
      <c r="L26" s="19">
        <f>'produksjonsdata-Sm3'!L26*6.29/'produksjonsdata-per dag'!$O26</f>
        <v>0.22522258064516129</v>
      </c>
      <c r="M26" s="19">
        <f t="shared" si="3"/>
        <v>2.0943624137677421</v>
      </c>
      <c r="N26" s="17">
        <f>'produksjonsdata-Sm3'!N26</f>
        <v>0.66548312645161289</v>
      </c>
      <c r="O26">
        <f t="shared" si="1"/>
        <v>31</v>
      </c>
      <c r="P26">
        <f t="shared" si="2"/>
        <v>1476.3889485670088</v>
      </c>
      <c r="S26" s="14"/>
    </row>
    <row r="27" spans="1:19" x14ac:dyDescent="0.25">
      <c r="A27">
        <v>2022</v>
      </c>
      <c r="B27" s="1">
        <v>44774</v>
      </c>
      <c r="C27" s="19">
        <f>'produksjonsdata-Sm3'!C27*6.29/'produksjonsdata-per dag'!$O27</f>
        <v>1.8307182113883871</v>
      </c>
      <c r="D27" s="29">
        <f>'produksjonsdata-Sm3'!D27*6.29/'produksjonsdata-per dag'!$O27</f>
        <v>1.7833164516129032</v>
      </c>
      <c r="E27" s="29">
        <f>'produksjonsdata-Sm3'!E27*6.29/'produksjonsdata-per dag'!$O27</f>
        <v>2.5159999999999998E-2</v>
      </c>
      <c r="F27" s="29">
        <f>'produksjonsdata-Sm3'!F27*6.29/'produksjonsdata-per dag'!$O27</f>
        <v>0.19742483870967742</v>
      </c>
      <c r="G27" s="29">
        <f>'produksjonsdata-Sm3'!G27*6.29/'produksjonsdata-per dag'!$O27</f>
        <v>2.0059012903225808</v>
      </c>
      <c r="H27" s="19">
        <f>'produksjonsdata-Sm3'!H27*1000/'produksjonsdata-per dag'!$O27</f>
        <v>332.83870967741933</v>
      </c>
      <c r="I27" s="29">
        <f>'produksjonsdata-Sm3'!I27*1000/'produksjonsdata-per dag'!$O27</f>
        <v>344.96774193548384</v>
      </c>
      <c r="J27" s="29">
        <f>'produksjonsdata-Sm3'!J27/O27</f>
        <v>0.66387096774193555</v>
      </c>
      <c r="K27" s="19">
        <f>'produksjonsdata-Sm3'!K27*6.29/'produksjonsdata-per dag'!$O27</f>
        <v>2.2367247304516127E-2</v>
      </c>
      <c r="L27" s="19">
        <f>'produksjonsdata-Sm3'!L27*6.29/'produksjonsdata-per dag'!$O27</f>
        <v>0.22177322580645162</v>
      </c>
      <c r="M27" s="19">
        <f t="shared" si="3"/>
        <v>2.0748586844993548</v>
      </c>
      <c r="N27" s="17">
        <f>'produksjonsdata-Sm3'!N27</f>
        <v>0.66270495522580641</v>
      </c>
      <c r="O27">
        <f t="shared" si="1"/>
        <v>31</v>
      </c>
      <c r="P27">
        <f t="shared" si="2"/>
        <v>1500.8065489740318</v>
      </c>
      <c r="S27" s="14"/>
    </row>
    <row r="28" spans="1:19" x14ac:dyDescent="0.25">
      <c r="A28">
        <v>2022</v>
      </c>
      <c r="B28" s="1">
        <v>44805</v>
      </c>
      <c r="C28" s="19">
        <f>'produksjonsdata-Sm3'!C28*6.29/'produksjonsdata-per dag'!$O28</f>
        <v>1.8157454177846666</v>
      </c>
      <c r="D28" s="19">
        <f>'produksjonsdata-Sm3'!D28*6.29/'produksjonsdata-per dag'!$O28</f>
        <v>1.6395933333333335</v>
      </c>
      <c r="E28" s="19">
        <f>'produksjonsdata-Sm3'!E28*6.29/'produksjonsdata-per dag'!$O28</f>
        <v>2.5160000000000002E-2</v>
      </c>
      <c r="F28" s="19">
        <f>'produksjonsdata-Sm3'!F28*6.29/'produksjonsdata-per dag'!$O28</f>
        <v>0.16983000000000001</v>
      </c>
      <c r="G28" s="19">
        <f>'produksjonsdata-Sm3'!G28*6.29/'produksjonsdata-per dag'!$O28</f>
        <v>1.8345833333333335</v>
      </c>
      <c r="H28" s="19">
        <f>'produksjonsdata-Sm3'!H28*1000/'produksjonsdata-per dag'!$O28</f>
        <v>323.93333333333334</v>
      </c>
      <c r="I28" s="19">
        <f>'produksjonsdata-Sm3'!I28*1000/'produksjonsdata-per dag'!$O28</f>
        <v>303.33333333333331</v>
      </c>
      <c r="J28" s="19">
        <f>'produksjonsdata-Sm3'!J28/O28</f>
        <v>0.59500000000000008</v>
      </c>
      <c r="K28" s="19">
        <f>'produksjonsdata-Sm3'!K28*6.29/'produksjonsdata-per dag'!$O28</f>
        <v>2.2091461869E-2</v>
      </c>
      <c r="L28" s="19">
        <f>'produksjonsdata-Sm3'!L28*6.29/'produksjonsdata-per dag'!$O28</f>
        <v>0.21113433333333331</v>
      </c>
      <c r="M28" s="19">
        <f t="shared" si="3"/>
        <v>2.0489712129869999</v>
      </c>
      <c r="N28" s="17">
        <f>'produksjonsdata-Sm3'!N28</f>
        <v>0.64968392363333338</v>
      </c>
      <c r="O28">
        <f t="shared" si="1"/>
        <v>30</v>
      </c>
      <c r="P28">
        <f t="shared" si="2"/>
        <v>1534.2522848802423</v>
      </c>
    </row>
    <row r="29" spans="1:19" x14ac:dyDescent="0.25">
      <c r="A29">
        <v>2022</v>
      </c>
      <c r="B29" s="1">
        <v>44835</v>
      </c>
      <c r="C29" s="19">
        <f>'produksjonsdata-Sm3'!C29*6.29/'produksjonsdata-per dag'!$O29</f>
        <v>1.88223484067</v>
      </c>
      <c r="D29" s="29">
        <f>'produksjonsdata-Sm3'!D29*6.29/'produksjonsdata-per dag'!$O29</f>
        <v>1.7490258064516127</v>
      </c>
      <c r="E29" s="29">
        <f>'produksjonsdata-Sm3'!E29*6.29/'produksjonsdata-per dag'!$O29</f>
        <v>2.4754193548387097E-2</v>
      </c>
      <c r="F29" s="29">
        <f>'produksjonsdata-Sm3'!F29*6.29/'produksjonsdata-per dag'!$O29</f>
        <v>0.19641032258064514</v>
      </c>
      <c r="G29" s="29">
        <f>'produksjonsdata-Sm3'!G29*6.29/'produksjonsdata-per dag'!$O29</f>
        <v>1.970190322580645</v>
      </c>
      <c r="H29" s="19">
        <f>'produksjonsdata-Sm3'!H29*1000/'produksjonsdata-per dag'!$O29</f>
        <v>352.41935483870969</v>
      </c>
      <c r="I29" s="29">
        <f>'produksjonsdata-Sm3'!I29*1000/'produksjonsdata-per dag'!$O29</f>
        <v>349.35483870967744</v>
      </c>
      <c r="J29" s="29">
        <f>'produksjonsdata-Sm3'!J29/O29</f>
        <v>0.66258064516129034</v>
      </c>
      <c r="K29" s="19">
        <f>'produksjonsdata-Sm3'!K29*6.29/'produksjonsdata-per dag'!$O29</f>
        <v>2.2195555870322584E-2</v>
      </c>
      <c r="L29" s="19">
        <f>'produksjonsdata-Sm3'!L29*6.29/'produksjonsdata-per dag'!$O29</f>
        <v>0.23699096774193545</v>
      </c>
      <c r="M29" s="19">
        <f t="shared" si="3"/>
        <v>2.1414213642822579</v>
      </c>
      <c r="N29" s="17">
        <f>'produksjonsdata-Sm3'!N29</f>
        <v>0.69286790241935481</v>
      </c>
      <c r="O29">
        <f t="shared" si="1"/>
        <v>31</v>
      </c>
      <c r="P29">
        <f t="shared" si="2"/>
        <v>1487.0581701766232</v>
      </c>
    </row>
    <row r="30" spans="1:19" x14ac:dyDescent="0.25">
      <c r="A30">
        <v>2022</v>
      </c>
      <c r="B30" s="1">
        <v>44866</v>
      </c>
      <c r="C30" s="19">
        <f>'produksjonsdata-Sm3'!C30*6.29/'produksjonsdata-per dag'!$O30</f>
        <v>1.9050130849950002</v>
      </c>
      <c r="D30" s="35">
        <f>'produksjonsdata-Sm3'!D30*6.29/'produksjonsdata-per dag'!$O30</f>
        <v>1.739814</v>
      </c>
      <c r="E30" s="35">
        <f>'produksjonsdata-Sm3'!E30*6.29/'produksjonsdata-per dag'!$O30</f>
        <v>1.8744199999999999E-2</v>
      </c>
      <c r="F30" s="35">
        <f>'produksjonsdata-Sm3'!F30*6.29/'produksjonsdata-per dag'!$O30</f>
        <v>0.187442</v>
      </c>
      <c r="G30" s="35">
        <f>'produksjonsdata-Sm3'!G30*6.29/'produksjonsdata-per dag'!$O30</f>
        <v>1.9460002000000001</v>
      </c>
      <c r="H30" s="19">
        <f>'produksjonsdata-Sm3'!H30*1000/'produksjonsdata-per dag'!$O30</f>
        <v>352.76666666666665</v>
      </c>
      <c r="I30" s="35">
        <f>'produksjonsdata-Sm3'!I30*1000/'produksjonsdata-per dag'!$O30</f>
        <v>346.36666666666667</v>
      </c>
      <c r="J30" s="35">
        <f>'produksjonsdata-Sm3'!J30/O30</f>
        <v>0.6557466666666667</v>
      </c>
      <c r="K30" s="19">
        <f>'produksjonsdata-Sm3'!K30*6.29/'produksjonsdata-per dag'!$O30</f>
        <v>2.1992120754000002E-2</v>
      </c>
      <c r="L30" s="19">
        <f>'produksjonsdata-Sm3'!L30*6.29/'produksjonsdata-per dag'!$O30</f>
        <v>0.23692333333333332</v>
      </c>
      <c r="M30" s="19">
        <f t="shared" si="3"/>
        <v>2.1639285390823337</v>
      </c>
      <c r="N30" s="17">
        <f>'produksjonsdata-Sm3'!N30</f>
        <v>0.69679346143333332</v>
      </c>
      <c r="O30">
        <f t="shared" si="1"/>
        <v>30</v>
      </c>
      <c r="P30">
        <f t="shared" si="2"/>
        <v>1488.9486050339772</v>
      </c>
    </row>
    <row r="31" spans="1:19" x14ac:dyDescent="0.25">
      <c r="A31">
        <v>2022</v>
      </c>
      <c r="B31" s="1">
        <v>44896</v>
      </c>
      <c r="C31" s="19">
        <f>'produksjonsdata-Sm3'!C31*6.29/'produksjonsdata-per dag'!$O31</f>
        <v>1.9646499649835485</v>
      </c>
      <c r="D31" s="19">
        <f>'produksjonsdata-Sm3'!D31*6.29/'produksjonsdata-per dag'!$O31</f>
        <v>0</v>
      </c>
      <c r="E31" s="19">
        <f>'produksjonsdata-Sm3'!E31*6.29/'produksjonsdata-per dag'!$O31</f>
        <v>0</v>
      </c>
      <c r="F31" s="19">
        <f>'produksjonsdata-Sm3'!F31*6.29/'produksjonsdata-per dag'!$O31</f>
        <v>0</v>
      </c>
      <c r="G31" s="19">
        <f>'produksjonsdata-Sm3'!G31*6.29/'produksjonsdata-per dag'!$O31</f>
        <v>0</v>
      </c>
      <c r="H31" s="19">
        <f>'produksjonsdata-Sm3'!H31*1000/'produksjonsdata-per dag'!$O31</f>
        <v>352.93548387096774</v>
      </c>
      <c r="I31" s="19">
        <f>'produksjonsdata-Sm3'!I31*1000/'produksjonsdata-per dag'!$O31</f>
        <v>0</v>
      </c>
      <c r="J31" s="19">
        <f>'produksjonsdata-Sm3'!J31/O31</f>
        <v>0</v>
      </c>
      <c r="K31" s="19">
        <f>'produksjonsdata-Sm3'!K31*6.29/'produksjonsdata-per dag'!$O31</f>
        <v>2.1872038850967744E-2</v>
      </c>
      <c r="L31" s="19">
        <f>'produksjonsdata-Sm3'!L31*6.29/'produksjonsdata-per dag'!$O31</f>
        <v>0.24470129032258062</v>
      </c>
      <c r="M31" s="19">
        <f t="shared" si="3"/>
        <v>2.2312232941570969</v>
      </c>
      <c r="N31" s="17">
        <f>'produksjonsdata-Sm3'!N31</f>
        <v>0.70766096783870969</v>
      </c>
      <c r="O31">
        <f t="shared" si="1"/>
        <v>31</v>
      </c>
      <c r="P31">
        <f t="shared" si="2"/>
        <v>1442.3114949892827</v>
      </c>
    </row>
    <row r="32" spans="1:19" ht="15" customHeight="1" x14ac:dyDescent="0.25">
      <c r="A32" s="3"/>
      <c r="B32" s="1">
        <v>44927</v>
      </c>
      <c r="C32" s="2"/>
      <c r="I32" s="13"/>
      <c r="N32" s="15">
        <f t="shared" ref="N32" si="4">SUM(C32,H32,K32,L32)/31</f>
        <v>0</v>
      </c>
    </row>
    <row r="33" spans="1:10" x14ac:dyDescent="0.25">
      <c r="A33" s="3"/>
      <c r="B33" s="1"/>
      <c r="C33" s="2"/>
      <c r="I33" s="13"/>
    </row>
    <row r="35" spans="1:10" x14ac:dyDescent="0.25">
      <c r="E35" s="16"/>
      <c r="H35" s="16"/>
      <c r="J35" s="2"/>
    </row>
    <row r="36" spans="1:10" x14ac:dyDescent="0.25">
      <c r="A36" s="11" t="s">
        <v>28</v>
      </c>
    </row>
    <row r="37" spans="1:10" x14ac:dyDescent="0.25">
      <c r="A37" s="11" t="s">
        <v>29</v>
      </c>
    </row>
    <row r="38" spans="1:10" x14ac:dyDescent="0.25">
      <c r="A38" s="11"/>
    </row>
    <row r="39" spans="1:10" x14ac:dyDescent="0.25">
      <c r="A39" s="3" t="s">
        <v>30</v>
      </c>
    </row>
    <row r="40" spans="1:10" x14ac:dyDescent="0.25">
      <c r="A40" t="s">
        <v>31</v>
      </c>
    </row>
    <row r="41" spans="1:10" x14ac:dyDescent="0.25">
      <c r="A41" t="s">
        <v>32</v>
      </c>
    </row>
    <row r="42" spans="1:10" x14ac:dyDescent="0.25">
      <c r="A42" t="s">
        <v>33</v>
      </c>
    </row>
    <row r="43" spans="1:10" x14ac:dyDescent="0.25">
      <c r="A43" t="s">
        <v>34</v>
      </c>
    </row>
    <row r="44" spans="1:10" x14ac:dyDescent="0.25">
      <c r="A44" t="s">
        <v>35</v>
      </c>
    </row>
    <row r="45" spans="1:10" x14ac:dyDescent="0.25">
      <c r="A45" t="s">
        <v>36</v>
      </c>
    </row>
    <row r="48" spans="1:10" x14ac:dyDescent="0.25">
      <c r="A48" s="3" t="s">
        <v>37</v>
      </c>
      <c r="B48" s="3"/>
      <c r="C48" s="3"/>
      <c r="D48" s="3" t="s">
        <v>38</v>
      </c>
    </row>
    <row r="49" spans="1:4" ht="15.75" x14ac:dyDescent="0.25">
      <c r="A49" t="s">
        <v>39</v>
      </c>
      <c r="D49" s="12" t="s">
        <v>40</v>
      </c>
    </row>
    <row r="50" spans="1:4" x14ac:dyDescent="0.25">
      <c r="A50" t="s">
        <v>41</v>
      </c>
      <c r="D50" t="s">
        <v>42</v>
      </c>
    </row>
    <row r="51" spans="1:4" x14ac:dyDescent="0.25">
      <c r="A51" t="s">
        <v>53</v>
      </c>
    </row>
    <row r="52" spans="1:4" x14ac:dyDescent="0.25">
      <c r="A52" t="s">
        <v>54</v>
      </c>
    </row>
    <row r="53" spans="1:4" x14ac:dyDescent="0.25">
      <c r="A53" t="s">
        <v>44</v>
      </c>
    </row>
    <row r="54" spans="1:4" x14ac:dyDescent="0.25">
      <c r="A54" t="s">
        <v>45</v>
      </c>
    </row>
    <row r="55" spans="1:4" x14ac:dyDescent="0.25">
      <c r="A55" t="s">
        <v>17</v>
      </c>
    </row>
    <row r="56" spans="1:4" x14ac:dyDescent="0.25">
      <c r="A56" t="s">
        <v>0</v>
      </c>
    </row>
    <row r="57" spans="1:4" x14ac:dyDescent="0.25">
      <c r="A57" t="s">
        <v>18</v>
      </c>
    </row>
    <row r="58" spans="1:4" x14ac:dyDescent="0.25">
      <c r="A58" t="s">
        <v>46</v>
      </c>
    </row>
    <row r="59" spans="1:4" x14ac:dyDescent="0.25">
      <c r="A59" t="s">
        <v>2</v>
      </c>
    </row>
    <row r="60" spans="1:4" x14ac:dyDescent="0.25">
      <c r="A60" t="s">
        <v>2</v>
      </c>
    </row>
    <row r="61" spans="1:4" x14ac:dyDescent="0.25">
      <c r="A61" t="s">
        <v>55</v>
      </c>
    </row>
    <row r="62" spans="1:4" x14ac:dyDescent="0.25">
      <c r="A62" t="s">
        <v>56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Props1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2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Sæle Per Henning</cp:lastModifiedBy>
  <cp:revision/>
  <cp:lastPrinted>2022-05-20T11:01:02Z</cp:lastPrinted>
  <dcterms:created xsi:type="dcterms:W3CDTF">2009-02-17T11:13:04Z</dcterms:created>
  <dcterms:modified xsi:type="dcterms:W3CDTF">2022-12-19T09:01:10Z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