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"/>
    </mc:Choice>
  </mc:AlternateContent>
  <xr:revisionPtr revIDLastSave="0" documentId="14_{7712D5CA-DE2C-4BA2-A49A-6B1C8BBF1383}" xr6:coauthVersionLast="41" xr6:coauthVersionMax="41" xr10:uidLastSave="{00000000-0000-0000-0000-000000000000}"/>
  <bookViews>
    <workbookView xWindow="-108" yWindow="-108" windowWidth="30936" windowHeight="16896" tabRatio="894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2" l="1"/>
  <c r="M21" i="2"/>
  <c r="M22" i="2"/>
  <c r="M23" i="2"/>
  <c r="M24" i="2"/>
  <c r="M25" i="2"/>
  <c r="M26" i="2"/>
  <c r="M27" i="2"/>
  <c r="M28" i="2"/>
  <c r="M29" i="2"/>
  <c r="M30" i="2"/>
  <c r="M31" i="2"/>
  <c r="M32" i="2"/>
  <c r="N21" i="2" l="1"/>
  <c r="M8" i="2" l="1"/>
  <c r="N9" i="2"/>
  <c r="N10" i="2"/>
  <c r="N11" i="2"/>
  <c r="N12" i="2"/>
  <c r="N13" i="2"/>
  <c r="N14" i="2"/>
  <c r="N15" i="2"/>
  <c r="N16" i="2"/>
  <c r="N17" i="2"/>
  <c r="N18" i="2"/>
  <c r="N19" i="2"/>
  <c r="N20" i="2"/>
  <c r="N22" i="2"/>
  <c r="N23" i="2"/>
  <c r="N24" i="2"/>
  <c r="N25" i="2"/>
  <c r="N26" i="2"/>
  <c r="N27" i="2"/>
  <c r="N28" i="2"/>
  <c r="N29" i="2"/>
  <c r="N30" i="2"/>
  <c r="N31" i="2"/>
  <c r="N8" i="2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M19" i="2"/>
  <c r="M18" i="2"/>
  <c r="M17" i="2"/>
  <c r="M16" i="2"/>
  <c r="M15" i="2"/>
  <c r="M14" i="2"/>
  <c r="M13" i="2"/>
  <c r="M12" i="2"/>
  <c r="M11" i="2"/>
  <c r="M10" i="2"/>
  <c r="M9" i="2"/>
  <c r="G20" i="2"/>
  <c r="G21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M18" i="20" s="1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M9" i="20" s="1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"/>
  <c r="J21" i="20" s="1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22" i="20" l="1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<sst xmlns="http://schemas.openxmlformats.org/spreadsheetml/2006/main" count="197" uniqueCount="57">
  <si>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</si>
  <si>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</si>
  <si>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</si>
  <si>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</si>
  <si>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</si>
  <si>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</si>
  <si>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</si>
  <si>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</si>
  <si>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</si>
  <si>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</si>
  <si>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</si>
  <si>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</si>
  <si>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</si>
  <si>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</si>
  <si>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</si>
  <si>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</si>
  <si>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</si>
  <si>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</si>
  <si>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</si>
  <si>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</si>
  <si>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</si>
  <si>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</si>
  <si>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</si>
  <si>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</si>
  <si>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</si>
  <si>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</si>
  <si>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</si>
  <si>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</si>
  <si>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</si>
  <si>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</si>
  <si>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</si>
  <si>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</si>
  <si>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</si>
  <si>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</si>
  <si>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</si>
  <si>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</si>
  <si>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fra desember året før</t>
  </si>
  <si>
    <t>Forecast from December year before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</si>
  <si>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</si>
  <si>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</si>
  <si>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</si>
  <si>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</si>
  <si>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</si>
  <si>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</si>
  <si>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</si>
  <si>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</si>
  <si>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</si>
  <si>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</si>
  <si>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</si>
  <si>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Oljeproduksjon 2019</t>
  </si>
  <si>
    <t>Oil production 2019</t>
  </si>
  <si>
    <t>Væskeproduksjon 2019</t>
  </si>
  <si>
    <t>Liquid production 2019</t>
  </si>
  <si>
    <t>Gassproduksjon 2019</t>
  </si>
  <si>
    <t>Gas production 2019</t>
  </si>
  <si>
    <t>Daglig produksjon 2018</t>
  </si>
  <si>
    <t>Daily production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</si>
</sst>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217915068308E-2"/>
          <c:y val="0.13711686675095661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1.3633067741935483</c:v>
                </c:pt>
                <c:pt idx="8">
                  <c:v>1.3120939999999999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1.4667874193548391</c:v>
                </c:pt>
                <c:pt idx="1">
                  <c:v>1.439960714285714</c:v>
                </c:pt>
                <c:pt idx="2">
                  <c:v>1.4178877419354838</c:v>
                </c:pt>
                <c:pt idx="3">
                  <c:v>1.3886441403659417</c:v>
                </c:pt>
                <c:pt idx="4">
                  <c:v>1.3220546252008216</c:v>
                </c:pt>
                <c:pt idx="5">
                  <c:v>1.1882773947866752</c:v>
                </c:pt>
                <c:pt idx="6">
                  <c:v>1.417383719728613</c:v>
                </c:pt>
                <c:pt idx="7">
                  <c:v>1.4085284405902891</c:v>
                </c:pt>
                <c:pt idx="8">
                  <c:v>1.4211662412546278</c:v>
                </c:pt>
                <c:pt idx="9">
                  <c:v>1.45362494505812</c:v>
                </c:pt>
                <c:pt idx="10">
                  <c:v>1.5109985347754653</c:v>
                </c:pt>
                <c:pt idx="11">
                  <c:v>1.5612475460241684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1.6209938709677421</c:v>
                </c:pt>
                <c:pt idx="1">
                  <c:v>1.5644128571428573</c:v>
                </c:pt>
                <c:pt idx="2">
                  <c:v>1.5191364516129031</c:v>
                </c:pt>
                <c:pt idx="3">
                  <c:v>1.5121159999999998</c:v>
                </c:pt>
                <c:pt idx="4">
                  <c:v>1.3190738709677421</c:v>
                </c:pt>
                <c:pt idx="5">
                  <c:v>1.4873753333333333</c:v>
                </c:pt>
                <c:pt idx="6">
                  <c:v>1.5272525806451613</c:v>
                </c:pt>
                <c:pt idx="7">
                  <c:v>1.5049332258064516</c:v>
                </c:pt>
                <c:pt idx="8">
                  <c:v>1.3060136666666666</c:v>
                </c:pt>
                <c:pt idx="9">
                  <c:v>1.4826138709677419</c:v>
                </c:pt>
                <c:pt idx="10">
                  <c:v>1.4947136666666665</c:v>
                </c:pt>
                <c:pt idx="11">
                  <c:v>1.5035129032258063</c:v>
                </c:pt>
                <c:pt idx="12">
                  <c:v>1.4604974193548388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2019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8.8536777730369914E-2"/>
          <c:y val="0.14772383362793937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1.3633067741935483</c:v>
                </c:pt>
                <c:pt idx="8">
                  <c:v>1.3120939999999999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1.4667874193548391</c:v>
                </c:pt>
                <c:pt idx="1">
                  <c:v>1.439960714285714</c:v>
                </c:pt>
                <c:pt idx="2">
                  <c:v>1.4178877419354838</c:v>
                </c:pt>
                <c:pt idx="3">
                  <c:v>1.3886441403659417</c:v>
                </c:pt>
                <c:pt idx="4">
                  <c:v>1.3220546252008216</c:v>
                </c:pt>
                <c:pt idx="5">
                  <c:v>1.1882773947866752</c:v>
                </c:pt>
                <c:pt idx="6">
                  <c:v>1.417383719728613</c:v>
                </c:pt>
                <c:pt idx="7">
                  <c:v>1.4085284405902891</c:v>
                </c:pt>
                <c:pt idx="8">
                  <c:v>1.4211662412546278</c:v>
                </c:pt>
                <c:pt idx="9">
                  <c:v>1.45362494505812</c:v>
                </c:pt>
                <c:pt idx="10">
                  <c:v>1.5109985347754653</c:v>
                </c:pt>
                <c:pt idx="11">
                  <c:v>1.5612475460241684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1.6209938709677421</c:v>
                </c:pt>
                <c:pt idx="1">
                  <c:v>1.5644128571428573</c:v>
                </c:pt>
                <c:pt idx="2">
                  <c:v>1.5191364516129031</c:v>
                </c:pt>
                <c:pt idx="3">
                  <c:v>1.5121159999999998</c:v>
                </c:pt>
                <c:pt idx="4">
                  <c:v>1.3190738709677421</c:v>
                </c:pt>
                <c:pt idx="5">
                  <c:v>1.4873753333333333</c:v>
                </c:pt>
                <c:pt idx="6">
                  <c:v>1.5272525806451613</c:v>
                </c:pt>
                <c:pt idx="7">
                  <c:v>1.5049332258064516</c:v>
                </c:pt>
                <c:pt idx="8">
                  <c:v>1.3060136666666666</c:v>
                </c:pt>
                <c:pt idx="9">
                  <c:v>1.4826138709677419</c:v>
                </c:pt>
                <c:pt idx="10">
                  <c:v>1.4947136666666665</c:v>
                </c:pt>
                <c:pt idx="11">
                  <c:v>1.5035129032258063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2019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453264217306117E-2"/>
          <c:y val="0.11596989672793344"/>
          <c:w val="0.87183981978064462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1.3633067741935483</c:v>
                </c:pt>
                <c:pt idx="8">
                  <c:v>1.3120939999999999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2.658032258064516E-2</c:v>
                </c:pt>
                <c:pt idx="1">
                  <c:v>3.0776071428571434E-2</c:v>
                </c:pt>
                <c:pt idx="2">
                  <c:v>2.9623870967741932E-2</c:v>
                </c:pt>
                <c:pt idx="3">
                  <c:v>3.0191999999999997E-2</c:v>
                </c:pt>
                <c:pt idx="4">
                  <c:v>3.1247096774193548E-2</c:v>
                </c:pt>
                <c:pt idx="5">
                  <c:v>3.1030666666666665E-2</c:v>
                </c:pt>
                <c:pt idx="6">
                  <c:v>2.6783225806451615E-2</c:v>
                </c:pt>
                <c:pt idx="7">
                  <c:v>2.9015161290322576E-2</c:v>
                </c:pt>
                <c:pt idx="8">
                  <c:v>1.7612000000000003E-2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0.33276129032258062</c:v>
                </c:pt>
                <c:pt idx="1">
                  <c:v>0.32685535714285718</c:v>
                </c:pt>
                <c:pt idx="2">
                  <c:v>0.33621064516129034</c:v>
                </c:pt>
                <c:pt idx="3">
                  <c:v>0.32016099999999997</c:v>
                </c:pt>
                <c:pt idx="4">
                  <c:v>0.29745612903225804</c:v>
                </c:pt>
                <c:pt idx="5">
                  <c:v>0.30925833333333336</c:v>
                </c:pt>
                <c:pt idx="6">
                  <c:v>0.3264712903225806</c:v>
                </c:pt>
                <c:pt idx="7">
                  <c:v>0.26702064516129032</c:v>
                </c:pt>
                <c:pt idx="8">
                  <c:v>0.24405199999999999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1.8470820166412327</c:v>
                </c:pt>
                <c:pt idx="1">
                  <c:v>1.8097277557732294</c:v>
                </c:pt>
                <c:pt idx="2">
                  <c:v>1.7907251799361168</c:v>
                </c:pt>
                <c:pt idx="3">
                  <c:v>1.7521420493701141</c:v>
                </c:pt>
                <c:pt idx="4">
                  <c:v>1.6711658883546985</c:v>
                </c:pt>
                <c:pt idx="5">
                  <c:v>1.5400286239286975</c:v>
                </c:pt>
                <c:pt idx="6">
                  <c:v>1.7591735649906874</c:v>
                </c:pt>
                <c:pt idx="7">
                  <c:v>1.7520503032185841</c:v>
                </c:pt>
                <c:pt idx="8">
                  <c:v>1.7603361917806011</c:v>
                </c:pt>
                <c:pt idx="9">
                  <c:v>1.8096766075684472</c:v>
                </c:pt>
                <c:pt idx="10">
                  <c:v>1.863245013088334</c:v>
                </c:pt>
                <c:pt idx="11">
                  <c:v>1.9110898889247185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2.0235538709677416</c:v>
                </c:pt>
                <c:pt idx="1">
                  <c:v>1.9474289285714286</c:v>
                </c:pt>
                <c:pt idx="2">
                  <c:v>1.9012032258064513</c:v>
                </c:pt>
                <c:pt idx="3">
                  <c:v>1.8677106666666665</c:v>
                </c:pt>
                <c:pt idx="4">
                  <c:v>1.6573135483870967</c:v>
                </c:pt>
                <c:pt idx="5">
                  <c:v>1.8473730000000002</c:v>
                </c:pt>
                <c:pt idx="6">
                  <c:v>1.9141890322580648</c:v>
                </c:pt>
                <c:pt idx="7">
                  <c:v>1.8705648387096772</c:v>
                </c:pt>
                <c:pt idx="8">
                  <c:v>1.6098206666666668</c:v>
                </c:pt>
                <c:pt idx="9">
                  <c:v>1.8581877419354837</c:v>
                </c:pt>
                <c:pt idx="10">
                  <c:v>1.8742103333333333</c:v>
                </c:pt>
                <c:pt idx="11">
                  <c:v>1.8484483870967741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2019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20323450245344"/>
          <c:y val="0.12234090102132461"/>
          <c:w val="0.87456037084039651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1.3633067741935483</c:v>
                </c:pt>
                <c:pt idx="8">
                  <c:v>1.3120939999999999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2.658032258064516E-2</c:v>
                </c:pt>
                <c:pt idx="1">
                  <c:v>3.0776071428571434E-2</c:v>
                </c:pt>
                <c:pt idx="2">
                  <c:v>2.9623870967741932E-2</c:v>
                </c:pt>
                <c:pt idx="3">
                  <c:v>3.0191999999999997E-2</c:v>
                </c:pt>
                <c:pt idx="4">
                  <c:v>3.1247096774193548E-2</c:v>
                </c:pt>
                <c:pt idx="5">
                  <c:v>3.1030666666666665E-2</c:v>
                </c:pt>
                <c:pt idx="6">
                  <c:v>2.6783225806451615E-2</c:v>
                </c:pt>
                <c:pt idx="7">
                  <c:v>2.9015161290322576E-2</c:v>
                </c:pt>
                <c:pt idx="8">
                  <c:v>1.7612000000000003E-2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0.33276129032258062</c:v>
                </c:pt>
                <c:pt idx="1">
                  <c:v>0.32685535714285718</c:v>
                </c:pt>
                <c:pt idx="2">
                  <c:v>0.33621064516129034</c:v>
                </c:pt>
                <c:pt idx="3">
                  <c:v>0.32016099999999997</c:v>
                </c:pt>
                <c:pt idx="4">
                  <c:v>0.29745612903225804</c:v>
                </c:pt>
                <c:pt idx="5">
                  <c:v>0.30925833333333336</c:v>
                </c:pt>
                <c:pt idx="6">
                  <c:v>0.3264712903225806</c:v>
                </c:pt>
                <c:pt idx="7">
                  <c:v>0.26702064516129032</c:v>
                </c:pt>
                <c:pt idx="8">
                  <c:v>0.24405199999999999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1.8470820166412327</c:v>
                </c:pt>
                <c:pt idx="1">
                  <c:v>1.8097277557732294</c:v>
                </c:pt>
                <c:pt idx="2">
                  <c:v>1.7907251799361168</c:v>
                </c:pt>
                <c:pt idx="3">
                  <c:v>1.7521420493701141</c:v>
                </c:pt>
                <c:pt idx="4">
                  <c:v>1.6711658883546985</c:v>
                </c:pt>
                <c:pt idx="5">
                  <c:v>1.5400286239286975</c:v>
                </c:pt>
                <c:pt idx="6">
                  <c:v>1.7591735649906874</c:v>
                </c:pt>
                <c:pt idx="7">
                  <c:v>1.7520503032185841</c:v>
                </c:pt>
                <c:pt idx="8">
                  <c:v>1.7603361917806011</c:v>
                </c:pt>
                <c:pt idx="9">
                  <c:v>1.8096766075684472</c:v>
                </c:pt>
                <c:pt idx="10">
                  <c:v>1.863245013088334</c:v>
                </c:pt>
                <c:pt idx="11">
                  <c:v>1.9110898889247185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2.0235538709677416</c:v>
                </c:pt>
                <c:pt idx="1">
                  <c:v>1.9474289285714286</c:v>
                </c:pt>
                <c:pt idx="2">
                  <c:v>1.9012032258064513</c:v>
                </c:pt>
                <c:pt idx="3">
                  <c:v>1.8677106666666665</c:v>
                </c:pt>
                <c:pt idx="4">
                  <c:v>1.6573135483870967</c:v>
                </c:pt>
                <c:pt idx="5">
                  <c:v>1.8473730000000002</c:v>
                </c:pt>
                <c:pt idx="6">
                  <c:v>1.9141890322580648</c:v>
                </c:pt>
                <c:pt idx="7">
                  <c:v>1.8705648387096772</c:v>
                </c:pt>
                <c:pt idx="8">
                  <c:v>1.6098206666666668</c:v>
                </c:pt>
                <c:pt idx="9">
                  <c:v>1.8581877419354837</c:v>
                </c:pt>
                <c:pt idx="10">
                  <c:v>1.8742103333333333</c:v>
                </c:pt>
                <c:pt idx="11">
                  <c:v>1.8484483870967741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2019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263.80645161290323</c:v>
                </c:pt>
                <c:pt idx="8">
                  <c:v>192.66666666666666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357.35449973225781</c:v>
                </c:pt>
                <c:pt idx="1">
                  <c:v>355.1332236407402</c:v>
                </c:pt>
                <c:pt idx="2">
                  <c:v>350.5734262886134</c:v>
                </c:pt>
                <c:pt idx="3">
                  <c:v>333.28752364881785</c:v>
                </c:pt>
                <c:pt idx="4">
                  <c:v>325.55956082768517</c:v>
                </c:pt>
                <c:pt idx="5">
                  <c:v>328.90678003204022</c:v>
                </c:pt>
                <c:pt idx="6">
                  <c:v>327.68473740995654</c:v>
                </c:pt>
                <c:pt idx="7">
                  <c:v>296.75065513975136</c:v>
                </c:pt>
                <c:pt idx="8">
                  <c:v>294.64617325542133</c:v>
                </c:pt>
                <c:pt idx="9">
                  <c:v>345.56072613784079</c:v>
                </c:pt>
                <c:pt idx="10">
                  <c:v>344.16291747785056</c:v>
                </c:pt>
                <c:pt idx="11">
                  <c:v>343.2086145342243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364.22580645161293</c:v>
                </c:pt>
                <c:pt idx="1">
                  <c:v>358.42857142857144</c:v>
                </c:pt>
                <c:pt idx="2">
                  <c:v>349.70967741935482</c:v>
                </c:pt>
                <c:pt idx="3">
                  <c:v>335.36666666666667</c:v>
                </c:pt>
                <c:pt idx="4">
                  <c:v>305.87096774193549</c:v>
                </c:pt>
                <c:pt idx="5">
                  <c:v>307.03333333333336</c:v>
                </c:pt>
                <c:pt idx="6">
                  <c:v>340.80645161290323</c:v>
                </c:pt>
                <c:pt idx="7">
                  <c:v>328.32258064516128</c:v>
                </c:pt>
                <c:pt idx="8">
                  <c:v>300.66666666666669</c:v>
                </c:pt>
                <c:pt idx="9">
                  <c:v>340.70967741935482</c:v>
                </c:pt>
                <c:pt idx="10">
                  <c:v>340.16666666666669</c:v>
                </c:pt>
                <c:pt idx="11">
                  <c:v>346.77419354838707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2019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263.80645161290323</c:v>
                </c:pt>
                <c:pt idx="8">
                  <c:v>192.66666666666666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357.35449973225781</c:v>
                </c:pt>
                <c:pt idx="1">
                  <c:v>355.1332236407402</c:v>
                </c:pt>
                <c:pt idx="2">
                  <c:v>350.5734262886134</c:v>
                </c:pt>
                <c:pt idx="3">
                  <c:v>333.28752364881785</c:v>
                </c:pt>
                <c:pt idx="4">
                  <c:v>325.55956082768517</c:v>
                </c:pt>
                <c:pt idx="5">
                  <c:v>328.90678003204022</c:v>
                </c:pt>
                <c:pt idx="6">
                  <c:v>327.68473740995654</c:v>
                </c:pt>
                <c:pt idx="7">
                  <c:v>296.75065513975136</c:v>
                </c:pt>
                <c:pt idx="8">
                  <c:v>294.64617325542133</c:v>
                </c:pt>
                <c:pt idx="9">
                  <c:v>345.56072613784079</c:v>
                </c:pt>
                <c:pt idx="10">
                  <c:v>344.16291747785056</c:v>
                </c:pt>
                <c:pt idx="11">
                  <c:v>343.2086145342243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364.22580645161293</c:v>
                </c:pt>
                <c:pt idx="1">
                  <c:v>358.42857142857144</c:v>
                </c:pt>
                <c:pt idx="2">
                  <c:v>349.70967741935482</c:v>
                </c:pt>
                <c:pt idx="3">
                  <c:v>335.36666666666667</c:v>
                </c:pt>
                <c:pt idx="4">
                  <c:v>305.87096774193549</c:v>
                </c:pt>
                <c:pt idx="5">
                  <c:v>307.03333333333336</c:v>
                </c:pt>
                <c:pt idx="6">
                  <c:v>340.80645161290323</c:v>
                </c:pt>
                <c:pt idx="7">
                  <c:v>328.32258064516128</c:v>
                </c:pt>
                <c:pt idx="8">
                  <c:v>300.66666666666669</c:v>
                </c:pt>
                <c:pt idx="9">
                  <c:v>340.70967741935482</c:v>
                </c:pt>
                <c:pt idx="10">
                  <c:v>340.16666666666669</c:v>
                </c:pt>
                <c:pt idx="11">
                  <c:v>346.77419354838707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0.64900000000000002</c:v>
                </c:pt>
                <c:pt idx="1">
                  <c:v>0.63910714285714287</c:v>
                </c:pt>
                <c:pt idx="2">
                  <c:v>0.63064516129032255</c:v>
                </c:pt>
                <c:pt idx="3">
                  <c:v>0.60983333333333334</c:v>
                </c:pt>
                <c:pt idx="4">
                  <c:v>0.56690322580645158</c:v>
                </c:pt>
                <c:pt idx="5">
                  <c:v>0.53350000000000009</c:v>
                </c:pt>
                <c:pt idx="6">
                  <c:v>0.58164516129032251</c:v>
                </c:pt>
                <c:pt idx="7">
                  <c:v>0.52761290322580645</c:v>
                </c:pt>
                <c:pt idx="8">
                  <c:v>0.44286666666666663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0.6859354838709677</c:v>
                </c:pt>
                <c:pt idx="1">
                  <c:v>0.66803571428571418</c:v>
                </c:pt>
                <c:pt idx="2">
                  <c:v>0.65196774193548379</c:v>
                </c:pt>
                <c:pt idx="3">
                  <c:v>0.63230000000000008</c:v>
                </c:pt>
                <c:pt idx="4">
                  <c:v>0.5693548387096774</c:v>
                </c:pt>
                <c:pt idx="5">
                  <c:v>0.60073333333333323</c:v>
                </c:pt>
                <c:pt idx="6">
                  <c:v>0.64512903225806462</c:v>
                </c:pt>
                <c:pt idx="7">
                  <c:v>0.62570967741935479</c:v>
                </c:pt>
                <c:pt idx="8">
                  <c:v>0.55659999999999998</c:v>
                </c:pt>
                <c:pt idx="9">
                  <c:v>0.6361290322580645</c:v>
                </c:pt>
                <c:pt idx="10">
                  <c:v>0.63813333333333333</c:v>
                </c:pt>
                <c:pt idx="11">
                  <c:v>0.64064516129032256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0.70544</cdr:x>
      <cdr:y>0.46285</cdr:y>
    </cdr:from>
    <cdr:to>
      <cdr:x>0.74385</cdr:x>
      <cdr:y>0.65514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6133838" y="3165907"/>
          <a:ext cx="1150221" cy="355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0.69572</cdr:x>
      <cdr:y>0.49895</cdr:y>
    </cdr:from>
    <cdr:to>
      <cdr:x>0.73632</cdr:x>
      <cdr:y>0.66942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6118491" y="3307065"/>
          <a:ext cx="1019862" cy="375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0.71022</cdr:x>
      <cdr:y>0.50317</cdr:y>
    </cdr:from>
    <cdr:to>
      <cdr:x>0.75421</cdr:x>
      <cdr:y>0.69648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6200091" y="3384899"/>
          <a:ext cx="1156505" cy="407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0.70914</cdr:x>
      <cdr:y>0.45411</cdr:y>
    </cdr:from>
    <cdr:to>
      <cdr:x>0.74974</cdr:x>
      <cdr:y>0.65617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6148251" y="3133275"/>
          <a:ext cx="1208853" cy="375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0.69217</cdr:x>
      <cdr:y>0.35853</cdr:y>
    </cdr:from>
    <cdr:to>
      <cdr:x>0.74506</cdr:x>
      <cdr:y>0.59974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5949065" y="2616974"/>
          <a:ext cx="1441008" cy="490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0.68299</cdr:x>
      <cdr:y>0.36376</cdr:y>
    </cdr:from>
    <cdr:to>
      <cdr:x>0.7282</cdr:x>
      <cdr:y>0.63603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5735417" y="2776632"/>
          <a:ext cx="1626563" cy="419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58300" cy="60579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0.69809</cdr:x>
      <cdr:y>0.45073</cdr:y>
    </cdr:from>
    <cdr:to>
      <cdr:x>0.74061</cdr:x>
      <cdr:y>0.60974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6178362" y="3015294"/>
          <a:ext cx="963267" cy="393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58300" cy="59817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workbookViewId="0">
      <selection activeCell="A31" sqref="A31"/>
    </sheetView>
  </sheetViews>
  <sheetFormatPr baseColWidth="10" defaultRowHeight="14.4" x14ac:dyDescent="0.3"/>
  <cols>
    <col min="1" max="1" width="23" customWidth="1"/>
    <col min="8" max="8" width="12.33203125" customWidth="1"/>
    <col min="9" max="9" width="12.88671875" customWidth="1"/>
    <col min="10" max="10" width="14.33203125" bestFit="1" customWidth="1"/>
    <col min="13" max="13" width="14.5546875" customWidth="1"/>
    <col min="14" max="14" width="13.33203125" customWidth="1"/>
    <col min="15" max="15" width="6.88671875" customWidth="1"/>
  </cols>
  <sheetData>
    <row r="2" spans="1:15" x14ac:dyDescent="0.3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57.6" x14ac:dyDescent="0.3">
      <c r="A3" s="9"/>
      <c r="B3" s="9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47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3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46</v>
      </c>
    </row>
    <row r="5" spans="1:15" x14ac:dyDescent="0.3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57.6" x14ac:dyDescent="0.3">
      <c r="A6" s="27"/>
      <c r="B6" s="5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3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43</v>
      </c>
    </row>
    <row r="8" spans="1:15" x14ac:dyDescent="0.3">
      <c r="A8">
        <v>2018</v>
      </c>
      <c r="B8" s="1">
        <v>43101</v>
      </c>
      <c r="C8" s="28">
        <v>8.0619000000000014</v>
      </c>
      <c r="D8" s="24">
        <v>7.9889999999999999</v>
      </c>
      <c r="E8" s="24">
        <v>0.14000000000000001</v>
      </c>
      <c r="F8" s="24">
        <v>1.8440000000000001</v>
      </c>
      <c r="G8" s="4">
        <f>SUM(D8:F8)</f>
        <v>9.972999999999999</v>
      </c>
      <c r="H8" s="28">
        <v>11.121330913343277</v>
      </c>
      <c r="I8" s="24">
        <v>11.291</v>
      </c>
      <c r="J8" s="4">
        <f>SUM(G8+I8)</f>
        <v>21.263999999999999</v>
      </c>
      <c r="K8" s="28">
        <v>0.15597948664901651</v>
      </c>
      <c r="L8" s="28">
        <v>1.7485379531810394</v>
      </c>
      <c r="M8" s="28">
        <f>L8+K8+C8</f>
        <v>9.9664174398300567</v>
      </c>
      <c r="N8" s="28">
        <f>SUM(C8+H8+K8+L8)/O8</f>
        <v>0.68024994687655915</v>
      </c>
      <c r="O8">
        <v>31</v>
      </c>
    </row>
    <row r="9" spans="1:15" x14ac:dyDescent="0.3">
      <c r="A9">
        <v>2018</v>
      </c>
      <c r="B9" s="1">
        <v>43132</v>
      </c>
      <c r="C9" s="28">
        <v>7.2359999999999998</v>
      </c>
      <c r="D9" s="24">
        <v>6.9640000000000004</v>
      </c>
      <c r="E9" s="24">
        <v>0.14199999999999999</v>
      </c>
      <c r="F9" s="24">
        <v>1.5629999999999999</v>
      </c>
      <c r="G9" s="4">
        <f t="shared" ref="G9:G32" si="0">SUM(D9:F9)</f>
        <v>8.6690000000000005</v>
      </c>
      <c r="H9" s="28">
        <v>9.9639258981578003</v>
      </c>
      <c r="I9" s="24">
        <v>10.036</v>
      </c>
      <c r="J9" s="4">
        <f t="shared" ref="J9:J31" si="1">SUM(G9+I9)</f>
        <v>18.704999999999998</v>
      </c>
      <c r="K9" s="28">
        <v>0.13802950401543512</v>
      </c>
      <c r="L9" s="28">
        <v>1.5606948439186452</v>
      </c>
      <c r="M9" s="28">
        <f t="shared" ref="M9:M32" si="2">L9+K9+C9</f>
        <v>8.9347243479340808</v>
      </c>
      <c r="N9" s="28">
        <f t="shared" ref="N9:N31" si="3">SUM(C9+H9+K9+L9)/O9</f>
        <v>0.67495179450328158</v>
      </c>
      <c r="O9">
        <v>28</v>
      </c>
    </row>
    <row r="10" spans="1:15" x14ac:dyDescent="0.3">
      <c r="A10">
        <v>2018</v>
      </c>
      <c r="B10" s="1">
        <v>43160</v>
      </c>
      <c r="C10" s="28">
        <v>7.8787999999999991</v>
      </c>
      <c r="D10" s="24">
        <v>7.4870000000000001</v>
      </c>
      <c r="E10" s="24">
        <v>0.14299999999999999</v>
      </c>
      <c r="F10" s="24">
        <v>1.74</v>
      </c>
      <c r="G10" s="4">
        <f t="shared" si="0"/>
        <v>9.3699999999999992</v>
      </c>
      <c r="H10" s="28">
        <v>11.004519064825036</v>
      </c>
      <c r="I10" s="24">
        <v>10.840999999999999</v>
      </c>
      <c r="J10" s="4">
        <f t="shared" si="1"/>
        <v>20.210999999999999</v>
      </c>
      <c r="K10" s="28">
        <v>0.15428118503871247</v>
      </c>
      <c r="L10" s="28">
        <v>1.720937836937992</v>
      </c>
      <c r="M10" s="28">
        <f t="shared" si="2"/>
        <v>9.7540190219767027</v>
      </c>
      <c r="N10" s="28">
        <f t="shared" si="3"/>
        <v>0.66963026086457222</v>
      </c>
      <c r="O10">
        <v>31</v>
      </c>
    </row>
    <row r="11" spans="1:15" x14ac:dyDescent="0.3">
      <c r="A11">
        <v>2018</v>
      </c>
      <c r="B11" s="1">
        <v>43191</v>
      </c>
      <c r="C11" s="28">
        <v>7.5328999999999962</v>
      </c>
      <c r="D11" s="20">
        <v>7.2119999999999997</v>
      </c>
      <c r="E11" s="20">
        <v>0.14699999999999999</v>
      </c>
      <c r="F11" s="20">
        <v>1.5489999999999999</v>
      </c>
      <c r="G11" s="4">
        <f t="shared" si="0"/>
        <v>8.9079999999999995</v>
      </c>
      <c r="H11" s="28">
        <v>9.9964525713713872</v>
      </c>
      <c r="I11" s="20">
        <v>10.061</v>
      </c>
      <c r="J11" s="4">
        <f t="shared" si="1"/>
        <v>18.969000000000001</v>
      </c>
      <c r="K11" s="28">
        <v>0.14760953439065361</v>
      </c>
      <c r="L11" s="28">
        <v>1.6537613343816702</v>
      </c>
      <c r="M11" s="28">
        <f t="shared" si="2"/>
        <v>9.3342708687723199</v>
      </c>
      <c r="N11" s="28">
        <f t="shared" si="3"/>
        <v>0.64435744800479022</v>
      </c>
      <c r="O11">
        <v>30</v>
      </c>
    </row>
    <row r="12" spans="1:15" x14ac:dyDescent="0.3">
      <c r="A12">
        <v>2018</v>
      </c>
      <c r="B12" s="1">
        <v>43221</v>
      </c>
      <c r="C12" s="28">
        <v>7.1191000000000004</v>
      </c>
      <c r="D12" s="20">
        <v>6.5010000000000003</v>
      </c>
      <c r="E12" s="20">
        <v>0.14499999999999999</v>
      </c>
      <c r="F12" s="20">
        <v>1.522</v>
      </c>
      <c r="G12" s="4">
        <f t="shared" si="0"/>
        <v>8.1679999999999993</v>
      </c>
      <c r="H12" s="28">
        <v>10.056673806360665</v>
      </c>
      <c r="I12" s="20">
        <v>9.4819999999999993</v>
      </c>
      <c r="J12" s="4">
        <f t="shared" si="1"/>
        <v>17.649999999999999</v>
      </c>
      <c r="K12" s="28">
        <v>0.15196000208482019</v>
      </c>
      <c r="L12" s="28">
        <v>1.6328634542815053</v>
      </c>
      <c r="M12" s="28">
        <f t="shared" si="2"/>
        <v>8.903923456366325</v>
      </c>
      <c r="N12" s="28">
        <f t="shared" si="3"/>
        <v>0.61163216976538681</v>
      </c>
      <c r="O12">
        <v>31</v>
      </c>
    </row>
    <row r="13" spans="1:15" x14ac:dyDescent="0.3">
      <c r="A13">
        <v>2018</v>
      </c>
      <c r="B13" s="1">
        <v>43252</v>
      </c>
      <c r="C13" s="28">
        <v>7.2976999999999981</v>
      </c>
      <c r="D13" s="24">
        <v>7.0940000000000003</v>
      </c>
      <c r="E13" s="24">
        <v>0.14099999999999999</v>
      </c>
      <c r="F13" s="24">
        <v>1.5760000000000001</v>
      </c>
      <c r="G13" s="4">
        <f t="shared" si="0"/>
        <v>8.8109999999999999</v>
      </c>
      <c r="H13" s="28">
        <v>9.6970267602670521</v>
      </c>
      <c r="I13" s="24">
        <v>9.2110000000000003</v>
      </c>
      <c r="J13" s="4">
        <f t="shared" si="1"/>
        <v>18.021999999999998</v>
      </c>
      <c r="K13" s="28">
        <v>0.145263269020802</v>
      </c>
      <c r="L13" s="28">
        <v>1.5725254786748337</v>
      </c>
      <c r="M13" s="28">
        <f t="shared" si="2"/>
        <v>9.0154887476956347</v>
      </c>
      <c r="N13" s="28">
        <f t="shared" si="3"/>
        <v>0.62375051693208949</v>
      </c>
      <c r="O13">
        <v>30</v>
      </c>
    </row>
    <row r="14" spans="1:15" x14ac:dyDescent="0.3">
      <c r="A14">
        <v>2018</v>
      </c>
      <c r="B14" s="1">
        <v>43282</v>
      </c>
      <c r="C14" s="28">
        <v>7.7204999999999995</v>
      </c>
      <c r="D14" s="24">
        <v>7.5270000000000001</v>
      </c>
      <c r="E14" s="24">
        <v>0.15</v>
      </c>
      <c r="F14" s="24">
        <v>1.7569999999999999</v>
      </c>
      <c r="G14" s="4">
        <f t="shared" si="0"/>
        <v>9.4340000000000011</v>
      </c>
      <c r="H14" s="28">
        <v>10.19580437360163</v>
      </c>
      <c r="I14" s="24">
        <v>10.565</v>
      </c>
      <c r="J14" s="4">
        <f t="shared" si="1"/>
        <v>19.999000000000002</v>
      </c>
      <c r="K14" s="28">
        <v>0.14868469443274535</v>
      </c>
      <c r="L14" s="28">
        <v>1.7061243998760105</v>
      </c>
      <c r="M14" s="28">
        <f t="shared" si="2"/>
        <v>9.5753090943087553</v>
      </c>
      <c r="N14" s="28">
        <f t="shared" si="3"/>
        <v>0.63777785380356078</v>
      </c>
      <c r="O14">
        <v>31</v>
      </c>
    </row>
    <row r="15" spans="1:15" x14ac:dyDescent="0.3">
      <c r="A15">
        <v>2018</v>
      </c>
      <c r="B15" s="1">
        <v>43313</v>
      </c>
      <c r="C15" s="28">
        <v>7.4199999999999982</v>
      </c>
      <c r="D15" s="20">
        <v>7.4169999999999998</v>
      </c>
      <c r="E15" s="20">
        <v>0.14699999999999999</v>
      </c>
      <c r="F15" s="20">
        <v>1.655</v>
      </c>
      <c r="G15" s="4">
        <f t="shared" si="0"/>
        <v>9.2189999999999994</v>
      </c>
      <c r="H15" s="28">
        <v>10.026047258118915</v>
      </c>
      <c r="I15" s="20">
        <v>10.178000000000001</v>
      </c>
      <c r="J15" s="4">
        <f t="shared" si="1"/>
        <v>19.396999999999998</v>
      </c>
      <c r="K15" s="28">
        <v>0.14847726828986652</v>
      </c>
      <c r="L15" s="28">
        <v>1.678389872672654</v>
      </c>
      <c r="M15" s="28">
        <f t="shared" si="2"/>
        <v>9.2468671409625181</v>
      </c>
      <c r="N15" s="28">
        <f t="shared" si="3"/>
        <v>0.6217069160994011</v>
      </c>
      <c r="O15">
        <v>31</v>
      </c>
    </row>
    <row r="16" spans="1:15" x14ac:dyDescent="0.3">
      <c r="A16">
        <v>2018</v>
      </c>
      <c r="B16" s="1">
        <v>43344</v>
      </c>
      <c r="C16" s="28">
        <v>7.0477000000000034</v>
      </c>
      <c r="D16" s="20">
        <v>6.2290000000000001</v>
      </c>
      <c r="E16" s="20">
        <v>0.14000000000000001</v>
      </c>
      <c r="F16" s="20">
        <v>1.3089999999999999</v>
      </c>
      <c r="G16" s="4">
        <f t="shared" si="0"/>
        <v>7.6779999999999999</v>
      </c>
      <c r="H16" s="28">
        <v>9.4118746126169537</v>
      </c>
      <c r="I16" s="20">
        <v>9.02</v>
      </c>
      <c r="J16" s="4">
        <f t="shared" si="1"/>
        <v>16.698</v>
      </c>
      <c r="K16" s="28">
        <v>0.14132130282916933</v>
      </c>
      <c r="L16" s="28">
        <v>1.5363851283077565</v>
      </c>
      <c r="M16" s="28">
        <f t="shared" si="2"/>
        <v>8.7254064311369284</v>
      </c>
      <c r="N16" s="28">
        <f t="shared" si="3"/>
        <v>0.60457603479179611</v>
      </c>
      <c r="O16">
        <v>30</v>
      </c>
    </row>
    <row r="17" spans="1:18" x14ac:dyDescent="0.3">
      <c r="A17">
        <v>2018</v>
      </c>
      <c r="B17" s="1">
        <v>43374</v>
      </c>
      <c r="C17" s="28">
        <v>7.7886000000000006</v>
      </c>
      <c r="D17" s="20">
        <v>7.3070000000000004</v>
      </c>
      <c r="E17" s="20">
        <v>0.14499999999999999</v>
      </c>
      <c r="F17" s="20">
        <v>1.706</v>
      </c>
      <c r="G17" s="4">
        <f t="shared" si="0"/>
        <v>9.1579999999999995</v>
      </c>
      <c r="H17" s="28">
        <v>10.7977351883087</v>
      </c>
      <c r="I17" s="20">
        <v>10.561999999999999</v>
      </c>
      <c r="J17" s="4">
        <f t="shared" si="1"/>
        <v>19.72</v>
      </c>
      <c r="K17" s="28">
        <v>0.14719086719662755</v>
      </c>
      <c r="L17" s="28">
        <v>1.7284881122344813</v>
      </c>
      <c r="M17" s="28">
        <f t="shared" si="2"/>
        <v>9.6642789794311099</v>
      </c>
      <c r="N17" s="28">
        <f t="shared" si="3"/>
        <v>0.66006497315289703</v>
      </c>
      <c r="O17">
        <v>31</v>
      </c>
    </row>
    <row r="18" spans="1:18" x14ac:dyDescent="0.3">
      <c r="A18">
        <v>2018</v>
      </c>
      <c r="B18" s="1">
        <v>43405</v>
      </c>
      <c r="C18" s="28">
        <v>7.442899999999999</v>
      </c>
      <c r="D18" s="24">
        <v>7.1289999999999996</v>
      </c>
      <c r="E18" s="24">
        <v>0.13800000000000001</v>
      </c>
      <c r="F18" s="24">
        <v>1.6719999999999999</v>
      </c>
      <c r="G18" s="4">
        <f t="shared" si="0"/>
        <v>8.9390000000000001</v>
      </c>
      <c r="H18" s="28">
        <v>10.937090839535363</v>
      </c>
      <c r="I18" s="24">
        <v>10.205</v>
      </c>
      <c r="J18" s="4">
        <f t="shared" si="1"/>
        <v>19.143999999999998</v>
      </c>
      <c r="K18" s="28">
        <v>0.14988862598067954</v>
      </c>
      <c r="L18" s="28">
        <v>1.6390757288091662</v>
      </c>
      <c r="M18" s="28">
        <f t="shared" si="2"/>
        <v>9.2318643547898454</v>
      </c>
      <c r="N18" s="28">
        <f t="shared" si="3"/>
        <v>0.672298506477507</v>
      </c>
      <c r="O18">
        <v>30</v>
      </c>
      <c r="P18" s="17"/>
    </row>
    <row r="19" spans="1:18" ht="15.75" customHeight="1" x14ac:dyDescent="0.3">
      <c r="A19">
        <v>2018</v>
      </c>
      <c r="B19" s="1">
        <v>43435</v>
      </c>
      <c r="C19" s="28">
        <v>7.6070000000000002</v>
      </c>
      <c r="D19" s="24">
        <v>7.41</v>
      </c>
      <c r="E19" s="24">
        <v>0.13600000000000001</v>
      </c>
      <c r="F19" s="24">
        <v>1.5640000000000001</v>
      </c>
      <c r="G19" s="4">
        <f t="shared" si="0"/>
        <v>9.11</v>
      </c>
      <c r="H19" s="28">
        <v>11.235424188613706</v>
      </c>
      <c r="I19" s="24">
        <v>10.75</v>
      </c>
      <c r="J19" s="4">
        <f t="shared" si="1"/>
        <v>19.86</v>
      </c>
      <c r="K19" s="28">
        <v>0.15369541771462991</v>
      </c>
      <c r="L19" s="28">
        <v>1.6613621584370775</v>
      </c>
      <c r="M19" s="28">
        <f t="shared" si="2"/>
        <v>9.4220575761517082</v>
      </c>
      <c r="N19" s="28">
        <f t="shared" si="3"/>
        <v>0.66637037950856171</v>
      </c>
      <c r="O19">
        <v>31</v>
      </c>
    </row>
    <row r="20" spans="1:18" ht="15.75" customHeight="1" x14ac:dyDescent="0.3">
      <c r="A20">
        <v>2019</v>
      </c>
      <c r="B20" s="1">
        <v>43466</v>
      </c>
      <c r="C20" s="28">
        <v>7.2290000000000028</v>
      </c>
      <c r="D20" s="24">
        <v>7.1980000000000004</v>
      </c>
      <c r="E20" s="24">
        <v>0.13100000000000001</v>
      </c>
      <c r="F20" s="24">
        <v>1.64</v>
      </c>
      <c r="G20" s="4">
        <f t="shared" si="0"/>
        <v>8.9690000000000012</v>
      </c>
      <c r="H20" s="28">
        <v>11.077989491699993</v>
      </c>
      <c r="I20" s="24">
        <v>11.15</v>
      </c>
      <c r="J20" s="4">
        <f t="shared" si="1"/>
        <v>20.119</v>
      </c>
      <c r="K20" s="28">
        <v>0.15478395651405211</v>
      </c>
      <c r="L20" s="28">
        <v>1.7194819442614961</v>
      </c>
      <c r="M20" s="28">
        <f t="shared" si="2"/>
        <v>9.1032659007755505</v>
      </c>
      <c r="N20" s="28">
        <f t="shared" si="3"/>
        <v>0.65100823846695299</v>
      </c>
      <c r="O20">
        <v>31</v>
      </c>
    </row>
    <row r="21" spans="1:18" x14ac:dyDescent="0.3">
      <c r="A21">
        <v>2019</v>
      </c>
      <c r="B21" s="1">
        <v>43497</v>
      </c>
      <c r="C21" s="28">
        <v>6.4099999999999984</v>
      </c>
      <c r="D21" s="24">
        <v>6.181</v>
      </c>
      <c r="E21" s="24">
        <v>0.13700000000000001</v>
      </c>
      <c r="F21" s="24">
        <v>1.4550000000000001</v>
      </c>
      <c r="G21" s="4">
        <f t="shared" si="0"/>
        <v>7.7729999999999997</v>
      </c>
      <c r="H21" s="28">
        <v>9.9437302619407255</v>
      </c>
      <c r="I21" s="24">
        <v>10.122</v>
      </c>
      <c r="J21" s="4">
        <f t="shared" si="1"/>
        <v>17.895</v>
      </c>
      <c r="K21" s="28">
        <v>0.13930074587210581</v>
      </c>
      <c r="L21" s="28">
        <v>1.5067210604316192</v>
      </c>
      <c r="M21" s="28">
        <f t="shared" si="2"/>
        <v>8.0560218063037237</v>
      </c>
      <c r="N21" s="28">
        <f>SUM(C21+H21+K21+L21)/O21</f>
        <v>0.64284828815158757</v>
      </c>
      <c r="O21">
        <v>28</v>
      </c>
    </row>
    <row r="22" spans="1:18" x14ac:dyDescent="0.3">
      <c r="A22">
        <v>2019</v>
      </c>
      <c r="B22" s="1">
        <v>43525</v>
      </c>
      <c r="C22" s="28">
        <v>6.9880000000000004</v>
      </c>
      <c r="D22" s="20">
        <v>6.8490000000000002</v>
      </c>
      <c r="E22" s="20">
        <v>0.14599999999999999</v>
      </c>
      <c r="F22" s="20">
        <v>1.657</v>
      </c>
      <c r="G22" s="26">
        <f t="shared" si="0"/>
        <v>8.652000000000001</v>
      </c>
      <c r="H22" s="28">
        <v>10.867776214947016</v>
      </c>
      <c r="I22" s="20">
        <v>10.898</v>
      </c>
      <c r="J22" s="4">
        <f t="shared" si="1"/>
        <v>19.55</v>
      </c>
      <c r="K22" s="28">
        <v>0.15487099995186782</v>
      </c>
      <c r="L22" s="28">
        <v>1.6826426054566577</v>
      </c>
      <c r="M22" s="28">
        <f t="shared" si="2"/>
        <v>8.8255136054085259</v>
      </c>
      <c r="N22" s="28">
        <f t="shared" si="3"/>
        <v>0.63526741355985616</v>
      </c>
      <c r="O22">
        <v>31</v>
      </c>
      <c r="R22" s="1"/>
    </row>
    <row r="23" spans="1:18" x14ac:dyDescent="0.3">
      <c r="A23">
        <v>2019</v>
      </c>
      <c r="B23" s="1">
        <v>43556</v>
      </c>
      <c r="C23" s="28">
        <v>6.6231040081046508</v>
      </c>
      <c r="D23" s="24">
        <v>6.5279999999999996</v>
      </c>
      <c r="E23" s="24">
        <v>0.14399999999999999</v>
      </c>
      <c r="F23" s="24">
        <v>1.5269999999999999</v>
      </c>
      <c r="G23" s="4">
        <f t="shared" si="0"/>
        <v>8.1989999999999998</v>
      </c>
      <c r="H23" s="28">
        <v>9.9986257094645357</v>
      </c>
      <c r="I23" s="24">
        <v>10.096</v>
      </c>
      <c r="J23" s="4">
        <f t="shared" si="1"/>
        <v>18.295000000000002</v>
      </c>
      <c r="K23" s="28">
        <v>0.1476571162310733</v>
      </c>
      <c r="L23" s="28">
        <v>1.5860372033436758</v>
      </c>
      <c r="M23" s="28">
        <f t="shared" si="2"/>
        <v>8.3567983276793996</v>
      </c>
      <c r="N23" s="28">
        <f t="shared" si="3"/>
        <v>0.61184746790479794</v>
      </c>
      <c r="O23">
        <v>30</v>
      </c>
      <c r="R23" s="21"/>
    </row>
    <row r="24" spans="1:18" x14ac:dyDescent="0.3">
      <c r="A24">
        <v>2019</v>
      </c>
      <c r="B24" s="1">
        <v>43586</v>
      </c>
      <c r="C24" s="28">
        <v>6.5156905216574676</v>
      </c>
      <c r="D24" s="24">
        <v>6.2089999999999996</v>
      </c>
      <c r="E24" s="24">
        <v>0.154</v>
      </c>
      <c r="F24" s="24">
        <v>1.466</v>
      </c>
      <c r="G24" s="26">
        <f t="shared" si="0"/>
        <v>7.8289999999999997</v>
      </c>
      <c r="H24" s="28">
        <v>10.09234638565824</v>
      </c>
      <c r="I24" s="24">
        <v>9.7449999999999992</v>
      </c>
      <c r="J24" s="4">
        <f t="shared" si="1"/>
        <v>17.573999999999998</v>
      </c>
      <c r="K24" s="28">
        <v>0.15279434940646297</v>
      </c>
      <c r="L24" s="28">
        <v>1.5677858028622462</v>
      </c>
      <c r="M24" s="28">
        <f t="shared" si="2"/>
        <v>8.2362706739261764</v>
      </c>
      <c r="N24" s="28">
        <f t="shared" si="3"/>
        <v>0.59124571159949735</v>
      </c>
      <c r="O24">
        <v>31</v>
      </c>
      <c r="R24" s="21"/>
    </row>
    <row r="25" spans="1:18" x14ac:dyDescent="0.3">
      <c r="A25">
        <v>2019</v>
      </c>
      <c r="B25" s="1">
        <v>43617</v>
      </c>
      <c r="C25" s="28">
        <v>5.6674597525596591</v>
      </c>
      <c r="D25" s="24">
        <v>5.0460000000000003</v>
      </c>
      <c r="E25" s="24">
        <v>0.14799999999999999</v>
      </c>
      <c r="F25" s="24">
        <v>1.4750000000000001</v>
      </c>
      <c r="G25" s="4">
        <f t="shared" si="0"/>
        <v>6.6690000000000005</v>
      </c>
      <c r="H25" s="28">
        <v>9.8672034009612073</v>
      </c>
      <c r="I25" s="24">
        <v>9.3360000000000003</v>
      </c>
      <c r="J25" s="4">
        <f t="shared" si="1"/>
        <v>16.005000000000003</v>
      </c>
      <c r="K25" s="28">
        <v>0.14739009289229443</v>
      </c>
      <c r="L25" s="28">
        <v>1.5302787265450148</v>
      </c>
      <c r="M25" s="28">
        <f t="shared" si="2"/>
        <v>7.3451285719969679</v>
      </c>
      <c r="N25" s="28">
        <f t="shared" si="3"/>
        <v>0.57374439909860586</v>
      </c>
      <c r="O25">
        <v>30</v>
      </c>
      <c r="R25" s="21"/>
    </row>
    <row r="26" spans="1:18" x14ac:dyDescent="0.3">
      <c r="A26">
        <v>2019</v>
      </c>
      <c r="B26" s="1">
        <v>43647</v>
      </c>
      <c r="C26" s="28">
        <v>6.9855159477880768</v>
      </c>
      <c r="D26" s="24">
        <v>6.7119999999999997</v>
      </c>
      <c r="E26" s="24">
        <v>0.13200000000000001</v>
      </c>
      <c r="F26" s="24">
        <v>1.609</v>
      </c>
      <c r="G26" s="26">
        <f t="shared" si="0"/>
        <v>8.4529999999999994</v>
      </c>
      <c r="H26" s="28">
        <v>10.158226859708654</v>
      </c>
      <c r="I26" s="24">
        <v>9.5779999999999994</v>
      </c>
      <c r="J26" s="4">
        <f t="shared" si="1"/>
        <v>18.030999999999999</v>
      </c>
      <c r="K26" s="28">
        <v>0.150179303226082</v>
      </c>
      <c r="L26" s="28">
        <v>1.5343175494168924</v>
      </c>
      <c r="M26" s="28">
        <f t="shared" si="2"/>
        <v>8.670012800431051</v>
      </c>
      <c r="N26" s="28">
        <f t="shared" si="3"/>
        <v>0.60736256968192592</v>
      </c>
      <c r="O26">
        <v>31</v>
      </c>
      <c r="R26" s="21"/>
    </row>
    <row r="27" spans="1:18" x14ac:dyDescent="0.3">
      <c r="A27">
        <v>2019</v>
      </c>
      <c r="B27" s="1">
        <v>43678</v>
      </c>
      <c r="C27" s="28">
        <v>6.941873077630996</v>
      </c>
      <c r="D27" s="20">
        <v>6.7190000000000003</v>
      </c>
      <c r="E27" s="20">
        <v>0.14299999999999999</v>
      </c>
      <c r="F27" s="20">
        <v>1.3160000000000001</v>
      </c>
      <c r="G27" s="25">
        <f t="shared" si="0"/>
        <v>8.1780000000000008</v>
      </c>
      <c r="H27" s="28">
        <v>9.1992703093322934</v>
      </c>
      <c r="I27" s="20">
        <v>8.1780000000000008</v>
      </c>
      <c r="J27" s="4">
        <f t="shared" si="1"/>
        <v>16.356000000000002</v>
      </c>
      <c r="K27" s="28">
        <v>0.1500075383049761</v>
      </c>
      <c r="L27" s="28">
        <v>1.5430254889568908</v>
      </c>
      <c r="M27" s="28">
        <f t="shared" si="2"/>
        <v>8.6349061048928633</v>
      </c>
      <c r="N27" s="28">
        <f t="shared" si="3"/>
        <v>0.57529601336210179</v>
      </c>
      <c r="O27">
        <v>31</v>
      </c>
      <c r="R27" s="21"/>
    </row>
    <row r="28" spans="1:18" x14ac:dyDescent="0.3">
      <c r="A28">
        <v>2019</v>
      </c>
      <c r="B28" s="1">
        <v>43709</v>
      </c>
      <c r="C28" s="28">
        <v>6.7782173668742178</v>
      </c>
      <c r="D28" s="29">
        <v>6.258</v>
      </c>
      <c r="E28" s="29">
        <v>8.4000000000000005E-2</v>
      </c>
      <c r="F28" s="29">
        <v>1.1639999999999999</v>
      </c>
      <c r="G28" s="25">
        <f t="shared" si="0"/>
        <v>7.5059999999999993</v>
      </c>
      <c r="H28" s="28">
        <v>8.8393851976626401</v>
      </c>
      <c r="I28" s="29">
        <v>5.78</v>
      </c>
      <c r="J28" s="4">
        <f t="shared" si="1"/>
        <v>13.286</v>
      </c>
      <c r="K28" s="28">
        <v>0.11227002617130216</v>
      </c>
      <c r="L28" s="28">
        <v>1.5053926949382688</v>
      </c>
      <c r="M28" s="28">
        <f t="shared" si="2"/>
        <v>8.3958800879837892</v>
      </c>
      <c r="N28" s="28">
        <f t="shared" si="3"/>
        <v>0.57450884285488091</v>
      </c>
      <c r="O28">
        <v>30</v>
      </c>
    </row>
    <row r="29" spans="1:18" x14ac:dyDescent="0.3">
      <c r="A29">
        <v>2019</v>
      </c>
      <c r="B29" s="1">
        <v>43739</v>
      </c>
      <c r="C29" s="28">
        <v>7.1641292999684776</v>
      </c>
      <c r="D29" s="20"/>
      <c r="E29" s="20"/>
      <c r="F29" s="20"/>
      <c r="G29" s="4">
        <f t="shared" si="0"/>
        <v>0</v>
      </c>
      <c r="H29" s="28">
        <v>10.712382510273065</v>
      </c>
      <c r="I29" s="20"/>
      <c r="J29" s="4">
        <f t="shared" si="1"/>
        <v>0</v>
      </c>
      <c r="K29" s="28">
        <v>0.14736473156358448</v>
      </c>
      <c r="L29" s="28">
        <v>1.6074208865318274</v>
      </c>
      <c r="M29" s="28">
        <f t="shared" si="2"/>
        <v>8.9189149180638889</v>
      </c>
      <c r="N29" s="28">
        <f t="shared" si="3"/>
        <v>0.63326765897861137</v>
      </c>
      <c r="O29">
        <v>31</v>
      </c>
    </row>
    <row r="30" spans="1:18" x14ac:dyDescent="0.3">
      <c r="A30">
        <v>2019</v>
      </c>
      <c r="B30" s="1">
        <v>43770</v>
      </c>
      <c r="C30" s="28">
        <v>7.2066702771484836</v>
      </c>
      <c r="D30" s="24"/>
      <c r="E30" s="24"/>
      <c r="F30" s="24"/>
      <c r="G30" s="25">
        <f t="shared" si="0"/>
        <v>0</v>
      </c>
      <c r="H30" s="28">
        <v>10.324887524335516</v>
      </c>
      <c r="I30" s="24"/>
      <c r="J30" s="4">
        <f t="shared" si="1"/>
        <v>0</v>
      </c>
      <c r="K30" s="28">
        <v>0.14106107793674022</v>
      </c>
      <c r="L30" s="28">
        <v>1.5389698202168465</v>
      </c>
      <c r="M30" s="28">
        <f t="shared" si="2"/>
        <v>8.8867011753020702</v>
      </c>
      <c r="N30" s="28">
        <f t="shared" si="3"/>
        <v>0.64038628998791947</v>
      </c>
      <c r="O30">
        <v>30</v>
      </c>
    </row>
    <row r="31" spans="1:18" x14ac:dyDescent="0.3">
      <c r="A31">
        <v>2019</v>
      </c>
      <c r="B31" s="1">
        <v>43800</v>
      </c>
      <c r="C31" s="28">
        <v>7.6945427546501142</v>
      </c>
      <c r="D31" s="29"/>
      <c r="E31" s="29"/>
      <c r="F31" s="29"/>
      <c r="G31" s="4">
        <f t="shared" si="0"/>
        <v>0</v>
      </c>
      <c r="H31" s="28">
        <v>10.639467050560954</v>
      </c>
      <c r="I31" s="29"/>
      <c r="J31" s="4">
        <f t="shared" si="1"/>
        <v>0</v>
      </c>
      <c r="K31" s="28">
        <v>0.14603171230953654</v>
      </c>
      <c r="L31" s="28">
        <v>1.5781515356899951</v>
      </c>
      <c r="M31" s="28">
        <f t="shared" si="2"/>
        <v>9.4187260026496453</v>
      </c>
      <c r="N31" s="28">
        <f t="shared" si="3"/>
        <v>0.64703848558743859</v>
      </c>
      <c r="O31">
        <v>31</v>
      </c>
    </row>
    <row r="32" spans="1:18" ht="15" hidden="1" customHeight="1" x14ac:dyDescent="0.3">
      <c r="A32" s="3"/>
      <c r="B32" s="1"/>
      <c r="C32" s="2"/>
      <c r="G32" s="4">
        <f t="shared" si="0"/>
        <v>0</v>
      </c>
      <c r="I32" s="20"/>
      <c r="L32">
        <v>1.6674309972325536</v>
      </c>
      <c r="M32" s="28">
        <f t="shared" si="2"/>
        <v>1.6674309972325536</v>
      </c>
      <c r="N32" s="22">
        <f t="shared" ref="N32" si="4">SUM(C32,H32,K32,L32)/31</f>
        <v>5.3788096684921086E-2</v>
      </c>
    </row>
    <row r="33" spans="1:10" x14ac:dyDescent="0.3">
      <c r="A33" s="3"/>
      <c r="B33" s="1"/>
      <c r="C33" s="2"/>
      <c r="F33" s="20"/>
      <c r="I33" s="20"/>
    </row>
    <row r="35" spans="1:10" x14ac:dyDescent="0.3">
      <c r="E35" s="23"/>
      <c r="H35" s="23"/>
      <c r="J35" s="2"/>
    </row>
    <row r="36" spans="1:10" x14ac:dyDescent="0.3">
      <c r="A36" s="18" t="s">
        <v>27</v>
      </c>
    </row>
    <row r="37" spans="1:10" x14ac:dyDescent="0.3">
      <c r="A37" s="18" t="s">
        <v>28</v>
      </c>
    </row>
    <row r="38" spans="1:10" x14ac:dyDescent="0.3">
      <c r="A38" s="18"/>
    </row>
    <row r="39" spans="1:10" x14ac:dyDescent="0.3">
      <c r="A39" s="3" t="s">
        <v>33</v>
      </c>
    </row>
    <row r="40" spans="1:10" x14ac:dyDescent="0.3">
      <c r="A40" t="s">
        <v>49</v>
      </c>
    </row>
    <row r="41" spans="1:10" x14ac:dyDescent="0.3">
      <c r="A41" t="s">
        <v>50</v>
      </c>
    </row>
    <row r="42" spans="1:10" x14ac:dyDescent="0.3">
      <c r="A42" t="s">
        <v>51</v>
      </c>
    </row>
    <row r="43" spans="1:10" x14ac:dyDescent="0.3">
      <c r="A43" t="s">
        <v>52</v>
      </c>
    </row>
    <row r="44" spans="1:10" x14ac:dyDescent="0.3">
      <c r="A44" t="s">
        <v>53</v>
      </c>
    </row>
    <row r="45" spans="1:10" x14ac:dyDescent="0.3">
      <c r="A45" t="s">
        <v>54</v>
      </c>
    </row>
    <row r="48" spans="1:10" x14ac:dyDescent="0.3">
      <c r="A48" s="3" t="s">
        <v>29</v>
      </c>
      <c r="B48" s="3"/>
      <c r="C48" s="3"/>
      <c r="D48" s="3" t="s">
        <v>30</v>
      </c>
    </row>
    <row r="49" spans="1:4" ht="15.6" x14ac:dyDescent="0.3">
      <c r="A49" t="s">
        <v>39</v>
      </c>
      <c r="D49" s="19" t="s">
        <v>31</v>
      </c>
    </row>
    <row r="50" spans="1:4" x14ac:dyDescent="0.3">
      <c r="A50" t="s">
        <v>40</v>
      </c>
      <c r="D50" t="s">
        <v>32</v>
      </c>
    </row>
    <row r="51" spans="1:4" x14ac:dyDescent="0.3">
      <c r="A51" t="s">
        <v>22</v>
      </c>
    </row>
    <row r="52" spans="1:4" x14ac:dyDescent="0.3">
      <c r="A52" t="s">
        <v>26</v>
      </c>
    </row>
    <row r="53" spans="1:4" x14ac:dyDescent="0.3">
      <c r="A53" t="s">
        <v>55</v>
      </c>
    </row>
    <row r="54" spans="1:4" x14ac:dyDescent="0.3">
      <c r="A54" t="s">
        <v>56</v>
      </c>
    </row>
    <row r="55" spans="1:4" x14ac:dyDescent="0.3">
      <c r="A55" t="s">
        <v>11</v>
      </c>
    </row>
    <row r="56" spans="1:4" x14ac:dyDescent="0.3">
      <c r="A56" t="s">
        <v>15</v>
      </c>
    </row>
    <row r="57" spans="1:4" x14ac:dyDescent="0.3">
      <c r="A57" t="s">
        <v>3</v>
      </c>
    </row>
    <row r="58" spans="1:4" x14ac:dyDescent="0.3">
      <c r="A58" t="s">
        <v>34</v>
      </c>
    </row>
    <row r="59" spans="1:4" x14ac:dyDescent="0.3">
      <c r="A59" t="s">
        <v>4</v>
      </c>
    </row>
    <row r="60" spans="1:4" x14ac:dyDescent="0.3">
      <c r="A60" t="s">
        <v>4</v>
      </c>
    </row>
    <row r="61" spans="1:4" x14ac:dyDescent="0.3">
      <c r="A61" t="s">
        <v>48</v>
      </c>
    </row>
    <row r="62" spans="1:4" x14ac:dyDescent="0.3">
      <c r="A62" t="s">
        <v>47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workbookViewId="0">
      <selection activeCell="A35" sqref="A35"/>
    </sheetView>
  </sheetViews>
  <sheetFormatPr baseColWidth="10" defaultRowHeight="14.4" x14ac:dyDescent="0.3"/>
  <cols>
    <col min="1" max="1" width="23" customWidth="1"/>
    <col min="8" max="8" width="12.33203125" customWidth="1"/>
    <col min="9" max="9" width="12.88671875" customWidth="1"/>
    <col min="10" max="10" width="15.33203125" customWidth="1"/>
    <col min="11" max="11" width="12.6640625" customWidth="1"/>
    <col min="13" max="13" width="14.5546875" customWidth="1"/>
    <col min="14" max="14" width="10.6640625" bestFit="1" customWidth="1"/>
  </cols>
  <sheetData>
    <row r="2" spans="1:14" x14ac:dyDescent="0.3">
      <c r="A2" s="31"/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4" ht="57.6" x14ac:dyDescent="0.3">
      <c r="A3" s="31"/>
      <c r="B3" s="31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4" x14ac:dyDescent="0.3">
      <c r="A4" s="31" t="s">
        <v>13</v>
      </c>
      <c r="B4" s="31" t="s">
        <v>14</v>
      </c>
      <c r="C4" s="35" t="s">
        <v>45</v>
      </c>
      <c r="D4" s="35" t="s">
        <v>45</v>
      </c>
      <c r="E4" s="35" t="s">
        <v>45</v>
      </c>
      <c r="F4" s="35" t="s">
        <v>45</v>
      </c>
      <c r="G4" s="35" t="s">
        <v>45</v>
      </c>
      <c r="H4" s="31" t="s">
        <v>41</v>
      </c>
      <c r="I4" s="35" t="s">
        <v>41</v>
      </c>
      <c r="J4" s="31" t="s">
        <v>44</v>
      </c>
      <c r="K4" s="35" t="s">
        <v>45</v>
      </c>
      <c r="L4" s="35" t="s">
        <v>45</v>
      </c>
      <c r="M4" s="35" t="s">
        <v>45</v>
      </c>
    </row>
    <row r="5" spans="1:14" x14ac:dyDescent="0.3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4" ht="57.6" x14ac:dyDescent="0.3">
      <c r="A6" s="30"/>
      <c r="B6" s="30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4" x14ac:dyDescent="0.3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42</v>
      </c>
      <c r="I7" s="30" t="s">
        <v>42</v>
      </c>
      <c r="J7" s="30" t="s">
        <v>43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4" x14ac:dyDescent="0.3">
      <c r="A8">
        <v>2018</v>
      </c>
      <c r="B8" s="1">
        <v>43101</v>
      </c>
      <c r="C8" s="32">
        <f>'produksjonsdata-Sm3'!C8*6.29/'produksjonsdata-per dag'!$N8</f>
        <v>1.6357855161290327</v>
      </c>
      <c r="D8" s="32">
        <f>'produksjonsdata-Sm3'!D8*6.29/'produksjonsdata-per dag'!$N8</f>
        <v>1.6209938709677421</v>
      </c>
      <c r="E8" s="32">
        <f>'produksjonsdata-Sm3'!E8*6.29/'produksjonsdata-per dag'!$N8</f>
        <v>2.8406451612903227E-2</v>
      </c>
      <c r="F8" s="32">
        <f>'produksjonsdata-Sm3'!F8*6.29/'produksjonsdata-per dag'!$N8</f>
        <v>0.3741535483870968</v>
      </c>
      <c r="G8" s="32">
        <f>'produksjonsdata-Sm3'!G8*6.29/'produksjonsdata-per dag'!$N8</f>
        <v>2.0235538709677416</v>
      </c>
      <c r="H8" s="32">
        <f>'produksjonsdata-Sm3'!H8*1000/'produksjonsdata-per dag'!$N8</f>
        <v>358.75261010784766</v>
      </c>
      <c r="I8" s="32">
        <f>'produksjonsdata-Sm3'!I8*1000/'produksjonsdata-per dag'!$N8</f>
        <v>364.22580645161293</v>
      </c>
      <c r="J8" s="32">
        <f>'produksjonsdata-Sm3'!J8/N8</f>
        <v>0.6859354838709677</v>
      </c>
      <c r="K8" s="32">
        <f>'produksjonsdata-Sm3'!K8*6.29/'produksjonsdata-per dag'!$N8</f>
        <v>3.16487410007198E-2</v>
      </c>
      <c r="L8" s="34">
        <f>'produksjonsdata-Sm3'!L8*6.29/'produksjonsdata-per dag'!$N8</f>
        <v>0.35478399114544312</v>
      </c>
      <c r="M8" s="32">
        <f>L8+K8+C8</f>
        <v>2.0222182482751956</v>
      </c>
      <c r="N8">
        <f>B9-B8</f>
        <v>31</v>
      </c>
    </row>
    <row r="9" spans="1:14" x14ac:dyDescent="0.3">
      <c r="A9">
        <v>2018</v>
      </c>
      <c r="B9" s="1">
        <v>43132</v>
      </c>
      <c r="C9" s="32">
        <f>'produksjonsdata-Sm3'!C9*6.29/'produksjonsdata-per dag'!$N9</f>
        <v>1.6255157142857144</v>
      </c>
      <c r="D9" s="32">
        <f>'produksjonsdata-Sm3'!D9*6.29/'produksjonsdata-per dag'!$N9</f>
        <v>1.5644128571428573</v>
      </c>
      <c r="E9" s="32">
        <f>'produksjonsdata-Sm3'!E9*6.29/'produksjonsdata-per dag'!$N9</f>
        <v>3.1899285714285713E-2</v>
      </c>
      <c r="F9" s="32">
        <f>'produksjonsdata-Sm3'!F9*6.29/'produksjonsdata-per dag'!$N9</f>
        <v>0.35111678571428573</v>
      </c>
      <c r="G9" s="32">
        <f>'produksjonsdata-Sm3'!G9*6.29/'produksjonsdata-per dag'!$N9</f>
        <v>1.9474289285714286</v>
      </c>
      <c r="H9" s="32">
        <f>'produksjonsdata-Sm3'!H9*1000/'produksjonsdata-per dag'!$N9</f>
        <v>355.8544963627786</v>
      </c>
      <c r="I9" s="32">
        <f>'produksjonsdata-Sm3'!I9*1000/'produksjonsdata-per dag'!$N9</f>
        <v>358.42857142857144</v>
      </c>
      <c r="J9" s="32">
        <f>'produksjonsdata-Sm3'!J9/N9</f>
        <v>0.66803571428571418</v>
      </c>
      <c r="K9" s="32">
        <f>'produksjonsdata-Sm3'!K9*6.29/'produksjonsdata-per dag'!$N9</f>
        <v>3.1007342152038819E-2</v>
      </c>
      <c r="L9" s="32">
        <f>'produksjonsdata-Sm3'!L9*6.29/'produksjonsdata-per dag'!$N9</f>
        <v>0.35059894886600995</v>
      </c>
      <c r="M9" s="32">
        <f t="shared" ref="M9:M19" si="0">L9+K9+C9</f>
        <v>2.0071220053037631</v>
      </c>
      <c r="N9">
        <f t="shared" ref="N9:N31" si="1">B10-B9</f>
        <v>28</v>
      </c>
    </row>
    <row r="10" spans="1:14" x14ac:dyDescent="0.3">
      <c r="A10">
        <v>2018</v>
      </c>
      <c r="B10" s="1">
        <v>43160</v>
      </c>
      <c r="C10" s="32">
        <f>'produksjonsdata-Sm3'!C10*6.29/'produksjonsdata-per dag'!$N10</f>
        <v>1.5986339354838708</v>
      </c>
      <c r="D10" s="32">
        <f>'produksjonsdata-Sm3'!D10*6.29/'produksjonsdata-per dag'!$N10</f>
        <v>1.5191364516129031</v>
      </c>
      <c r="E10" s="32">
        <f>'produksjonsdata-Sm3'!E10*6.29/'produksjonsdata-per dag'!$N10</f>
        <v>2.9015161290322576E-2</v>
      </c>
      <c r="F10" s="32">
        <f>'produksjonsdata-Sm3'!F10*6.29/'produksjonsdata-per dag'!$N10</f>
        <v>0.35305161290322579</v>
      </c>
      <c r="G10" s="32">
        <f>'produksjonsdata-Sm3'!G10*6.29/'produksjonsdata-per dag'!$N10</f>
        <v>1.9012032258064513</v>
      </c>
      <c r="H10" s="32">
        <f>'produksjonsdata-Sm3'!H10*1000/'produksjonsdata-per dag'!$N10</f>
        <v>354.98448596209789</v>
      </c>
      <c r="I10" s="32">
        <f>'produksjonsdata-Sm3'!I10*1000/'produksjonsdata-per dag'!$N10</f>
        <v>349.70967741935482</v>
      </c>
      <c r="J10" s="32">
        <f>'produksjonsdata-Sm3'!J10/N10</f>
        <v>0.65196774193548379</v>
      </c>
      <c r="K10" s="32">
        <f>'produksjonsdata-Sm3'!K10*6.29/'produksjonsdata-per dag'!$N10</f>
        <v>3.130415012559682E-2</v>
      </c>
      <c r="L10" s="32">
        <f>'produksjonsdata-Sm3'!L10*6.29/'produksjonsdata-per dag'!$N10</f>
        <v>0.34918383852709584</v>
      </c>
      <c r="M10" s="32">
        <f t="shared" si="0"/>
        <v>1.9791219241365634</v>
      </c>
      <c r="N10">
        <f t="shared" si="1"/>
        <v>31</v>
      </c>
    </row>
    <row r="11" spans="1:14" x14ac:dyDescent="0.3">
      <c r="A11">
        <v>2018</v>
      </c>
      <c r="B11" s="1">
        <v>43191</v>
      </c>
      <c r="C11" s="32">
        <f>'produksjonsdata-Sm3'!C11*6.29/'produksjonsdata-per dag'!$N11</f>
        <v>1.5793980333333326</v>
      </c>
      <c r="D11" s="32">
        <f>'produksjonsdata-Sm3'!D11*6.29/'produksjonsdata-per dag'!$N11</f>
        <v>1.5121159999999998</v>
      </c>
      <c r="E11" s="32">
        <f>'produksjonsdata-Sm3'!E11*6.29/'produksjonsdata-per dag'!$N11</f>
        <v>3.0820999999999998E-2</v>
      </c>
      <c r="F11" s="32">
        <f>'produksjonsdata-Sm3'!F11*6.29/'produksjonsdata-per dag'!$N11</f>
        <v>0.32477366666666663</v>
      </c>
      <c r="G11" s="32">
        <f>'produksjonsdata-Sm3'!G11*6.29/'produksjonsdata-per dag'!$N11</f>
        <v>1.8677106666666665</v>
      </c>
      <c r="H11" s="32">
        <f>'produksjonsdata-Sm3'!H11*1000/'produksjonsdata-per dag'!$N11</f>
        <v>333.21508571237956</v>
      </c>
      <c r="I11" s="32">
        <f>'produksjonsdata-Sm3'!I11*1000/'produksjonsdata-per dag'!$N11</f>
        <v>335.36666666666667</v>
      </c>
      <c r="J11" s="32">
        <f>'produksjonsdata-Sm3'!J11/N11</f>
        <v>0.63230000000000008</v>
      </c>
      <c r="K11" s="32">
        <f>'produksjonsdata-Sm3'!K11*6.29/'produksjonsdata-per dag'!$N11</f>
        <v>3.0948799043907037E-2</v>
      </c>
      <c r="L11" s="32">
        <f>'produksjonsdata-Sm3'!L11*6.29/'produksjonsdata-per dag'!$N11</f>
        <v>0.34673862644202352</v>
      </c>
      <c r="M11" s="32">
        <f t="shared" si="0"/>
        <v>1.9570854588192632</v>
      </c>
      <c r="N11">
        <f t="shared" si="1"/>
        <v>30</v>
      </c>
    </row>
    <row r="12" spans="1:14" x14ac:dyDescent="0.3">
      <c r="A12">
        <v>2018</v>
      </c>
      <c r="B12" s="1">
        <v>43221</v>
      </c>
      <c r="C12" s="32">
        <f>'produksjonsdata-Sm3'!C12*6.29/'produksjonsdata-per dag'!$N12</f>
        <v>1.4444883548387097</v>
      </c>
      <c r="D12" s="32">
        <f>'produksjonsdata-Sm3'!D12*6.29/'produksjonsdata-per dag'!$N12</f>
        <v>1.3190738709677421</v>
      </c>
      <c r="E12" s="32">
        <f>'produksjonsdata-Sm3'!E12*6.29/'produksjonsdata-per dag'!$N12</f>
        <v>2.9420967741935481E-2</v>
      </c>
      <c r="F12" s="32">
        <f>'produksjonsdata-Sm3'!F12*6.29/'produksjonsdata-per dag'!$N12</f>
        <v>0.30881870967741937</v>
      </c>
      <c r="G12" s="32">
        <f>'produksjonsdata-Sm3'!G12*6.29/'produksjonsdata-per dag'!$N12</f>
        <v>1.6573135483870967</v>
      </c>
      <c r="H12" s="32">
        <f>'produksjonsdata-Sm3'!H12*1000/'produksjonsdata-per dag'!$N12</f>
        <v>324.40883246324722</v>
      </c>
      <c r="I12" s="32">
        <f>'produksjonsdata-Sm3'!I12*1000/'produksjonsdata-per dag'!$N12</f>
        <v>305.87096774193549</v>
      </c>
      <c r="J12" s="32">
        <f>'produksjonsdata-Sm3'!J12/N12</f>
        <v>0.5693548387096774</v>
      </c>
      <c r="K12" s="32">
        <f>'produksjonsdata-Sm3'!K12*6.29/'produksjonsdata-per dag'!$N12</f>
        <v>3.0833174616565127E-2</v>
      </c>
      <c r="L12" s="32">
        <f>'produksjonsdata-Sm3'!L12*6.29/'produksjonsdata-per dag'!$N12</f>
        <v>0.33131326217518281</v>
      </c>
      <c r="M12" s="32">
        <f t="shared" si="0"/>
        <v>1.8066347916304577</v>
      </c>
      <c r="N12">
        <f t="shared" si="1"/>
        <v>31</v>
      </c>
    </row>
    <row r="13" spans="1:14" x14ac:dyDescent="0.3">
      <c r="A13">
        <v>2018</v>
      </c>
      <c r="B13" s="1">
        <v>43252</v>
      </c>
      <c r="C13" s="32">
        <f>'produksjonsdata-Sm3'!C13*6.29/'produksjonsdata-per dag'!$N13</f>
        <v>1.530084433333333</v>
      </c>
      <c r="D13" s="32">
        <f>'produksjonsdata-Sm3'!D13*6.29/'produksjonsdata-per dag'!$N13</f>
        <v>1.4873753333333333</v>
      </c>
      <c r="E13" s="32">
        <f>'produksjonsdata-Sm3'!E13*6.29/'produksjonsdata-per dag'!$N13</f>
        <v>2.9562999999999999E-2</v>
      </c>
      <c r="F13" s="32">
        <f>'produksjonsdata-Sm3'!F13*6.29/'produksjonsdata-per dag'!$N13</f>
        <v>0.33043466666666671</v>
      </c>
      <c r="G13" s="32">
        <f>'produksjonsdata-Sm3'!G13*6.29/'produksjonsdata-per dag'!$N13</f>
        <v>1.8473730000000002</v>
      </c>
      <c r="H13" s="32">
        <f>'produksjonsdata-Sm3'!H13*1000/'produksjonsdata-per dag'!$N13</f>
        <v>323.23422534223505</v>
      </c>
      <c r="I13" s="32">
        <f>'produksjonsdata-Sm3'!I13*1000/'produksjonsdata-per dag'!$N13</f>
        <v>307.03333333333336</v>
      </c>
      <c r="J13" s="32">
        <f>'produksjonsdata-Sm3'!J13/N13</f>
        <v>0.60073333333333323</v>
      </c>
      <c r="K13" s="32">
        <f>'produksjonsdata-Sm3'!K13*6.29/'produksjonsdata-per dag'!$N13</f>
        <v>3.0456865404694819E-2</v>
      </c>
      <c r="L13" s="32">
        <f>'produksjonsdata-Sm3'!L13*6.29/'produksjonsdata-per dag'!$N13</f>
        <v>0.32970617536215679</v>
      </c>
      <c r="M13" s="32">
        <f t="shared" si="0"/>
        <v>1.8902474741001847</v>
      </c>
      <c r="N13">
        <f t="shared" si="1"/>
        <v>30</v>
      </c>
    </row>
    <row r="14" spans="1:14" x14ac:dyDescent="0.3">
      <c r="A14">
        <v>2018</v>
      </c>
      <c r="B14" s="1">
        <v>43282</v>
      </c>
      <c r="C14" s="32">
        <f>'produksjonsdata-Sm3'!C14*6.29/'produksjonsdata-per dag'!$N14</f>
        <v>1.5665143548387095</v>
      </c>
      <c r="D14" s="32">
        <f>'produksjonsdata-Sm3'!D14*6.29/'produksjonsdata-per dag'!$N14</f>
        <v>1.5272525806451613</v>
      </c>
      <c r="E14" s="32">
        <f>'produksjonsdata-Sm3'!E14*6.29/'produksjonsdata-per dag'!$N14</f>
        <v>3.0435483870967742E-2</v>
      </c>
      <c r="F14" s="32">
        <f>'produksjonsdata-Sm3'!F14*6.29/'produksjonsdata-per dag'!$N14</f>
        <v>0.35650096774193546</v>
      </c>
      <c r="G14" s="32">
        <f>'produksjonsdata-Sm3'!G14*6.29/'produksjonsdata-per dag'!$N14</f>
        <v>1.9141890322580648</v>
      </c>
      <c r="H14" s="32">
        <f>'produksjonsdata-Sm3'!H14*1000/'produksjonsdata-per dag'!$N14</f>
        <v>328.89691527747192</v>
      </c>
      <c r="I14" s="32">
        <f>'produksjonsdata-Sm3'!I14*1000/'produksjonsdata-per dag'!$N14</f>
        <v>340.80645161290323</v>
      </c>
      <c r="J14" s="32">
        <f>'produksjonsdata-Sm3'!J14/N14</f>
        <v>0.64512903225806462</v>
      </c>
      <c r="K14" s="32">
        <f>'produksjonsdata-Sm3'!K14*6.29/'produksjonsdata-per dag'!$N14</f>
        <v>3.0168604128450589E-2</v>
      </c>
      <c r="L14" s="32">
        <f>'produksjonsdata-Sm3'!L14*6.29/'produksjonsdata-per dag'!$N14</f>
        <v>0.34617814436193894</v>
      </c>
      <c r="M14" s="32">
        <f t="shared" si="0"/>
        <v>1.942861103329099</v>
      </c>
      <c r="N14">
        <f t="shared" si="1"/>
        <v>31</v>
      </c>
    </row>
    <row r="15" spans="1:14" x14ac:dyDescent="0.3">
      <c r="A15">
        <v>2018</v>
      </c>
      <c r="B15" s="1">
        <v>43313</v>
      </c>
      <c r="C15" s="32">
        <f>'produksjonsdata-Sm3'!C15*6.29/'produksjonsdata-per dag'!$N15</f>
        <v>1.5055419354838706</v>
      </c>
      <c r="D15" s="32">
        <f>'produksjonsdata-Sm3'!D15*6.29/'produksjonsdata-per dag'!$N15</f>
        <v>1.5049332258064516</v>
      </c>
      <c r="E15" s="32">
        <f>'produksjonsdata-Sm3'!E15*6.29/'produksjonsdata-per dag'!$N15</f>
        <v>2.9826774193548386E-2</v>
      </c>
      <c r="F15" s="32">
        <f>'produksjonsdata-Sm3'!F15*6.29/'produksjonsdata-per dag'!$N15</f>
        <v>0.33580483870967742</v>
      </c>
      <c r="G15" s="32">
        <f>'produksjonsdata-Sm3'!G15*6.29/'produksjonsdata-per dag'!$N15</f>
        <v>1.8705648387096772</v>
      </c>
      <c r="H15" s="32">
        <f>'produksjonsdata-Sm3'!H15*1000/'produksjonsdata-per dag'!$N15</f>
        <v>323.42087929415857</v>
      </c>
      <c r="I15" s="32">
        <f>'produksjonsdata-Sm3'!I15*1000/'produksjonsdata-per dag'!$N15</f>
        <v>328.32258064516128</v>
      </c>
      <c r="J15" s="32">
        <f>'produksjonsdata-Sm3'!J15/N15</f>
        <v>0.62570967741935479</v>
      </c>
      <c r="K15" s="32">
        <f>'produksjonsdata-Sm3'!K15*6.29/'produksjonsdata-per dag'!$N15</f>
        <v>3.0126516694943886E-2</v>
      </c>
      <c r="L15" s="32">
        <f>'produksjonsdata-Sm3'!L15*6.29/'produksjonsdata-per dag'!$N15</f>
        <v>0.3405507193261611</v>
      </c>
      <c r="M15" s="32">
        <f t="shared" si="0"/>
        <v>1.8762191715049756</v>
      </c>
      <c r="N15">
        <f t="shared" si="1"/>
        <v>31</v>
      </c>
    </row>
    <row r="16" spans="1:14" x14ac:dyDescent="0.3">
      <c r="A16">
        <v>2018</v>
      </c>
      <c r="B16" s="1">
        <v>43344</v>
      </c>
      <c r="C16" s="32">
        <f>'produksjonsdata-Sm3'!C16*6.29/'produksjonsdata-per dag'!$N16</f>
        <v>1.4776677666666673</v>
      </c>
      <c r="D16" s="32">
        <f>'produksjonsdata-Sm3'!D16*6.29/'produksjonsdata-per dag'!$N16</f>
        <v>1.3060136666666666</v>
      </c>
      <c r="E16" s="32">
        <f>'produksjonsdata-Sm3'!E16*6.29/'produksjonsdata-per dag'!$N16</f>
        <v>2.9353333333333335E-2</v>
      </c>
      <c r="F16" s="32">
        <f>'produksjonsdata-Sm3'!F16*6.29/'produksjonsdata-per dag'!$N16</f>
        <v>0.27445366666666671</v>
      </c>
      <c r="G16" s="32">
        <f>'produksjonsdata-Sm3'!G16*6.29/'produksjonsdata-per dag'!$N16</f>
        <v>1.6098206666666668</v>
      </c>
      <c r="H16" s="32">
        <f>'produksjonsdata-Sm3'!H16*1000/'produksjonsdata-per dag'!$N16</f>
        <v>313.72915375389846</v>
      </c>
      <c r="I16" s="32">
        <f>'produksjonsdata-Sm3'!I16*1000/'produksjonsdata-per dag'!$N16</f>
        <v>300.66666666666669</v>
      </c>
      <c r="J16" s="32">
        <f>'produksjonsdata-Sm3'!J16/N16</f>
        <v>0.55659999999999998</v>
      </c>
      <c r="K16" s="32">
        <f>'produksjonsdata-Sm3'!K16*6.29/'produksjonsdata-per dag'!$N16</f>
        <v>2.9630366493182504E-2</v>
      </c>
      <c r="L16" s="32">
        <f>'produksjonsdata-Sm3'!L16*6.29/'produksjonsdata-per dag'!$N16</f>
        <v>0.3221287485685263</v>
      </c>
      <c r="M16" s="32">
        <f t="shared" si="0"/>
        <v>1.8294268817283761</v>
      </c>
      <c r="N16">
        <f t="shared" si="1"/>
        <v>30</v>
      </c>
    </row>
    <row r="17" spans="1:18" x14ac:dyDescent="0.3">
      <c r="A17">
        <v>2018</v>
      </c>
      <c r="B17" s="1">
        <v>43374</v>
      </c>
      <c r="C17" s="32">
        <f>'produksjonsdata-Sm3'!C17*6.29/'produksjonsdata-per dag'!$N17</f>
        <v>1.5803320645161292</v>
      </c>
      <c r="D17" s="32">
        <f>'produksjonsdata-Sm3'!D17*6.29/'produksjonsdata-per dag'!$N17</f>
        <v>1.4826138709677419</v>
      </c>
      <c r="E17" s="32">
        <f>'produksjonsdata-Sm3'!E17*6.29/'produksjonsdata-per dag'!$N17</f>
        <v>2.9420967741935481E-2</v>
      </c>
      <c r="F17" s="32">
        <f>'produksjonsdata-Sm3'!F17*6.29/'produksjonsdata-per dag'!$N17</f>
        <v>0.34615290322580644</v>
      </c>
      <c r="G17" s="32">
        <f>'produksjonsdata-Sm3'!G17*6.29/'produksjonsdata-per dag'!$N17</f>
        <v>1.8581877419354837</v>
      </c>
      <c r="H17" s="32">
        <f>'produksjonsdata-Sm3'!H17*1000/'produksjonsdata-per dag'!$N17</f>
        <v>348.3140383325387</v>
      </c>
      <c r="I17" s="32">
        <f>'produksjonsdata-Sm3'!I17*1000/'produksjonsdata-per dag'!$N17</f>
        <v>340.70967741935482</v>
      </c>
      <c r="J17" s="32">
        <f>'produksjonsdata-Sm3'!J17/N17</f>
        <v>0.6361290322580645</v>
      </c>
      <c r="K17" s="32">
        <f>'produksjonsdata-Sm3'!K17*6.29/'produksjonsdata-per dag'!$N17</f>
        <v>2.9865501763444751E-2</v>
      </c>
      <c r="L17" s="32">
        <f>'produksjonsdata-Sm3'!L17*6.29/'produksjonsdata-per dag'!$N17</f>
        <v>0.35071581374048022</v>
      </c>
      <c r="M17" s="32">
        <f t="shared" si="0"/>
        <v>1.9609133800200542</v>
      </c>
      <c r="N17">
        <f t="shared" si="1"/>
        <v>31</v>
      </c>
    </row>
    <row r="18" spans="1:18" x14ac:dyDescent="0.3">
      <c r="A18">
        <v>2018</v>
      </c>
      <c r="B18" s="1">
        <v>43405</v>
      </c>
      <c r="C18" s="32">
        <f>'produksjonsdata-Sm3'!C18*6.29/'produksjonsdata-per dag'!$N18</f>
        <v>1.5605280333333331</v>
      </c>
      <c r="D18" s="32">
        <f>'produksjonsdata-Sm3'!D18*6.29/'produksjonsdata-per dag'!$N18</f>
        <v>1.4947136666666665</v>
      </c>
      <c r="E18" s="32">
        <f>'produksjonsdata-Sm3'!E18*6.29/'produksjonsdata-per dag'!$N18</f>
        <v>2.8934000000000005E-2</v>
      </c>
      <c r="F18" s="32">
        <f>'produksjonsdata-Sm3'!F18*6.29/'produksjonsdata-per dag'!$N18</f>
        <v>0.35056266666666669</v>
      </c>
      <c r="G18" s="32">
        <f>'produksjonsdata-Sm3'!G18*6.29/'produksjonsdata-per dag'!$N18</f>
        <v>1.8742103333333333</v>
      </c>
      <c r="H18" s="32">
        <f>'produksjonsdata-Sm3'!H18*1000/'produksjonsdata-per dag'!$N18</f>
        <v>364.56969465117879</v>
      </c>
      <c r="I18" s="32">
        <f>'produksjonsdata-Sm3'!I18*1000/'produksjonsdata-per dag'!$N18</f>
        <v>340.16666666666669</v>
      </c>
      <c r="J18" s="32">
        <f>'produksjonsdata-Sm3'!J18/N18</f>
        <v>0.63813333333333333</v>
      </c>
      <c r="K18" s="32">
        <f>'produksjonsdata-Sm3'!K18*6.29/'produksjonsdata-per dag'!$N18</f>
        <v>3.1426648580615807E-2</v>
      </c>
      <c r="L18" s="32">
        <f>'produksjonsdata-Sm3'!L18*6.29/'produksjonsdata-per dag'!$N18</f>
        <v>0.34365954447365515</v>
      </c>
      <c r="M18" s="32">
        <f t="shared" si="0"/>
        <v>1.9356142263876039</v>
      </c>
      <c r="N18">
        <f t="shared" si="1"/>
        <v>30</v>
      </c>
      <c r="P18" s="17"/>
    </row>
    <row r="19" spans="1:18" ht="15.75" customHeight="1" x14ac:dyDescent="0.3">
      <c r="A19">
        <v>2018</v>
      </c>
      <c r="B19" s="1">
        <v>43435</v>
      </c>
      <c r="C19" s="32">
        <f>'produksjonsdata-Sm3'!C19*6.29/'produksjonsdata-per dag'!$N19</f>
        <v>1.5434848387096776</v>
      </c>
      <c r="D19" s="32">
        <f>'produksjonsdata-Sm3'!D19*6.29/'produksjonsdata-per dag'!$N19</f>
        <v>1.5035129032258063</v>
      </c>
      <c r="E19" s="32">
        <f>'produksjonsdata-Sm3'!E19*6.29/'produksjonsdata-per dag'!$N19</f>
        <v>2.7594838709677421E-2</v>
      </c>
      <c r="F19" s="32">
        <f>'produksjonsdata-Sm3'!F19*6.29/'produksjonsdata-per dag'!$N19</f>
        <v>0.31734064516129029</v>
      </c>
      <c r="G19" s="32">
        <f>'produksjonsdata-Sm3'!G19*6.29/'produksjonsdata-per dag'!$N19</f>
        <v>1.8484483870967741</v>
      </c>
      <c r="H19" s="32">
        <f>'produksjonsdata-Sm3'!H19*1000/'produksjonsdata-per dag'!$N19</f>
        <v>362.43303834237764</v>
      </c>
      <c r="I19" s="32">
        <f>'produksjonsdata-Sm3'!I19*1000/'produksjonsdata-per dag'!$N19</f>
        <v>346.77419354838707</v>
      </c>
      <c r="J19" s="32">
        <f>'produksjonsdata-Sm3'!J19/N19</f>
        <v>0.64064516129032256</v>
      </c>
      <c r="K19" s="32">
        <f>'produksjonsdata-Sm3'!K19*6.29/'produksjonsdata-per dag'!$N19</f>
        <v>3.1185296045968456E-2</v>
      </c>
      <c r="L19" s="32">
        <f>'produksjonsdata-Sm3'!L19*6.29/'produksjonsdata-per dag'!$N19</f>
        <v>0.33709574117965219</v>
      </c>
      <c r="M19" s="32">
        <f t="shared" si="0"/>
        <v>1.9117658759352982</v>
      </c>
      <c r="N19">
        <f t="shared" si="1"/>
        <v>31</v>
      </c>
    </row>
    <row r="20" spans="1:18" ht="15.75" customHeight="1" x14ac:dyDescent="0.3">
      <c r="A20">
        <v>2019</v>
      </c>
      <c r="B20" s="1">
        <v>43466</v>
      </c>
      <c r="C20" s="32">
        <f>'produksjonsdata-Sm3'!C20*6.29/'produksjonsdata-per dag'!$N20</f>
        <v>1.4667874193548391</v>
      </c>
      <c r="D20" s="32">
        <f>'produksjonsdata-Sm3'!D20*6.29/'produksjonsdata-per dag'!$N20</f>
        <v>1.4604974193548388</v>
      </c>
      <c r="E20" s="32">
        <f>'produksjonsdata-Sm3'!E20*6.29/'produksjonsdata-per dag'!$N20</f>
        <v>2.658032258064516E-2</v>
      </c>
      <c r="F20" s="32">
        <f>'produksjonsdata-Sm3'!F20*6.29/'produksjonsdata-per dag'!$N20</f>
        <v>0.33276129032258062</v>
      </c>
      <c r="G20" s="32">
        <f>'produksjonsdata-Sm3'!G20*6.29/'produksjonsdata-per dag'!$N20</f>
        <v>1.8198390322580649</v>
      </c>
      <c r="H20" s="32">
        <f>'produksjonsdata-Sm3'!H20*1000/'produksjonsdata-per dag'!$N20</f>
        <v>357.35449973225781</v>
      </c>
      <c r="I20" s="32">
        <f>'produksjonsdata-Sm3'!I20*1000/'produksjonsdata-per dag'!$N20</f>
        <v>359.67741935483872</v>
      </c>
      <c r="J20" s="32">
        <f>'produksjonsdata-Sm3'!J20/N20</f>
        <v>0.64900000000000002</v>
      </c>
      <c r="K20" s="32">
        <f>'produksjonsdata-Sm3'!K20*6.29/'produksjonsdata-per dag'!$N20</f>
        <v>3.1406164079786705E-2</v>
      </c>
      <c r="L20" s="32">
        <f>'produksjonsdata-Sm3'!L20*6.29/'produksjonsdata-per dag'!$N20</f>
        <v>0.34888843320660679</v>
      </c>
      <c r="M20" s="32">
        <f>L20+K20+C20</f>
        <v>1.8470820166412327</v>
      </c>
      <c r="N20">
        <f t="shared" si="1"/>
        <v>31</v>
      </c>
    </row>
    <row r="21" spans="1:18" x14ac:dyDescent="0.3">
      <c r="A21">
        <v>2019</v>
      </c>
      <c r="B21" s="1">
        <v>43497</v>
      </c>
      <c r="C21" s="32">
        <f>'produksjonsdata-Sm3'!C21*6.29/'produksjonsdata-per dag'!$N21</f>
        <v>1.439960714285714</v>
      </c>
      <c r="D21" s="32">
        <f>'produksjonsdata-Sm3'!D21*6.29/'produksjonsdata-per dag'!$N21</f>
        <v>1.3885175000000001</v>
      </c>
      <c r="E21" s="32">
        <f>'produksjonsdata-Sm3'!E21*6.29/'produksjonsdata-per dag'!$N21</f>
        <v>3.0776071428571434E-2</v>
      </c>
      <c r="F21" s="32">
        <f>'produksjonsdata-Sm3'!F21*6.29/'produksjonsdata-per dag'!$N21</f>
        <v>0.32685535714285718</v>
      </c>
      <c r="G21" s="32">
        <f>'produksjonsdata-Sm3'!G21*6.29/'produksjonsdata-per dag'!$N21</f>
        <v>1.7461489285714287</v>
      </c>
      <c r="H21" s="32">
        <f>'produksjonsdata-Sm3'!H21*1000/'produksjonsdata-per dag'!$N21</f>
        <v>355.1332236407402</v>
      </c>
      <c r="I21" s="32">
        <f>'produksjonsdata-Sm3'!I21*1000/'produksjonsdata-per dag'!$N21</f>
        <v>361.5</v>
      </c>
      <c r="J21" s="32">
        <f>'produksjonsdata-Sm3'!J21/N21</f>
        <v>0.63910714285714287</v>
      </c>
      <c r="K21" s="32">
        <f>'produksjonsdata-Sm3'!K21*6.29/'produksjonsdata-per dag'!$N21</f>
        <v>3.1292917554840913E-2</v>
      </c>
      <c r="L21" s="32">
        <f>'produksjonsdata-Sm3'!L21*6.29/'produksjonsdata-per dag'!$N21</f>
        <v>0.33847412393267445</v>
      </c>
      <c r="M21" s="32">
        <f>L21+K21+C21</f>
        <v>1.8097277557732294</v>
      </c>
      <c r="N21">
        <f t="shared" si="1"/>
        <v>28</v>
      </c>
    </row>
    <row r="22" spans="1:18" x14ac:dyDescent="0.3">
      <c r="A22">
        <v>2019</v>
      </c>
      <c r="B22" s="1">
        <v>43525</v>
      </c>
      <c r="C22" s="32">
        <f>'produksjonsdata-Sm3'!C22*6.29/'produksjonsdata-per dag'!$N22</f>
        <v>1.4178877419354838</v>
      </c>
      <c r="D22" s="32">
        <f>'produksjonsdata-Sm3'!D22*6.29/'produksjonsdata-per dag'!$N22</f>
        <v>1.3896841935483872</v>
      </c>
      <c r="E22" s="32">
        <f>'produksjonsdata-Sm3'!E22*6.29/'produksjonsdata-per dag'!$N22</f>
        <v>2.9623870967741932E-2</v>
      </c>
      <c r="F22" s="32">
        <f>'produksjonsdata-Sm3'!F22*6.29/'produksjonsdata-per dag'!$N22</f>
        <v>0.33621064516129034</v>
      </c>
      <c r="G22" s="32">
        <f>'produksjonsdata-Sm3'!G22*6.29/'produksjonsdata-per dag'!$N22</f>
        <v>1.7555187096774194</v>
      </c>
      <c r="H22" s="32">
        <f>'produksjonsdata-Sm3'!H22*1000/'produksjonsdata-per dag'!$N22</f>
        <v>350.5734262886134</v>
      </c>
      <c r="I22" s="32">
        <f>'produksjonsdata-Sm3'!I22*1000/'produksjonsdata-per dag'!$N22</f>
        <v>351.54838709677421</v>
      </c>
      <c r="J22" s="32">
        <f>'produksjonsdata-Sm3'!J22/N22</f>
        <v>0.63064516129032255</v>
      </c>
      <c r="K22" s="32">
        <f>'produksjonsdata-Sm3'!K22*6.29/'produksjonsdata-per dag'!$N22</f>
        <v>3.1423825474104793E-2</v>
      </c>
      <c r="L22" s="32">
        <f>'produksjonsdata-Sm3'!L22*6.29/'produksjonsdata-per dag'!$N22</f>
        <v>0.3414136125265283</v>
      </c>
      <c r="M22" s="32">
        <f t="shared" ref="M22:M31" si="2">L22+K22+C22</f>
        <v>1.7907251799361168</v>
      </c>
      <c r="N22">
        <f t="shared" si="1"/>
        <v>31</v>
      </c>
      <c r="R22" s="1"/>
    </row>
    <row r="23" spans="1:18" x14ac:dyDescent="0.3">
      <c r="A23">
        <v>2019</v>
      </c>
      <c r="B23" s="1">
        <v>43556</v>
      </c>
      <c r="C23" s="32">
        <f>'produksjonsdata-Sm3'!C23*6.29/'produksjonsdata-per dag'!$N23</f>
        <v>1.3886441403659417</v>
      </c>
      <c r="D23" s="32">
        <f>'produksjonsdata-Sm3'!D23*6.29/'produksjonsdata-per dag'!$N23</f>
        <v>1.3687039999999999</v>
      </c>
      <c r="E23" s="32">
        <f>'produksjonsdata-Sm3'!E23*6.29/'produksjonsdata-per dag'!$N23</f>
        <v>3.0191999999999997E-2</v>
      </c>
      <c r="F23" s="32">
        <f>'produksjonsdata-Sm3'!F23*6.29/'produksjonsdata-per dag'!$N23</f>
        <v>0.32016099999999997</v>
      </c>
      <c r="G23" s="32">
        <f>'produksjonsdata-Sm3'!G23*6.29/'produksjonsdata-per dag'!$N23</f>
        <v>1.7190569999999998</v>
      </c>
      <c r="H23" s="32">
        <f>'produksjonsdata-Sm3'!H23*1000/'produksjonsdata-per dag'!$N23</f>
        <v>333.28752364881785</v>
      </c>
      <c r="I23" s="32">
        <f>'produksjonsdata-Sm3'!I23*1000/'produksjonsdata-per dag'!$N23</f>
        <v>336.53333333333336</v>
      </c>
      <c r="J23" s="32">
        <f>'produksjonsdata-Sm3'!J23/N23</f>
        <v>0.60983333333333334</v>
      </c>
      <c r="K23" s="32">
        <f>'produksjonsdata-Sm3'!K23*6.29/'produksjonsdata-per dag'!$N23</f>
        <v>3.0958775369781703E-2</v>
      </c>
      <c r="L23" s="32">
        <f>'produksjonsdata-Sm3'!L23*6.29/'produksjonsdata-per dag'!$N23</f>
        <v>0.33253913363439069</v>
      </c>
      <c r="M23" s="32">
        <f t="shared" si="2"/>
        <v>1.7521420493701141</v>
      </c>
      <c r="N23">
        <f t="shared" si="1"/>
        <v>30</v>
      </c>
      <c r="R23" s="21"/>
    </row>
    <row r="24" spans="1:18" x14ac:dyDescent="0.3">
      <c r="A24">
        <v>2019</v>
      </c>
      <c r="B24" s="1">
        <v>43586</v>
      </c>
      <c r="C24" s="32">
        <f>'produksjonsdata-Sm3'!C24*6.29/'produksjonsdata-per dag'!$N24</f>
        <v>1.3220546252008216</v>
      </c>
      <c r="D24" s="32">
        <f>'produksjonsdata-Sm3'!D24*6.29/'produksjonsdata-per dag'!$N24</f>
        <v>1.2598261290322579</v>
      </c>
      <c r="E24" s="32">
        <f>'produksjonsdata-Sm3'!E24*6.29/'produksjonsdata-per dag'!$N24</f>
        <v>3.1247096774193548E-2</v>
      </c>
      <c r="F24" s="32">
        <f>'produksjonsdata-Sm3'!F24*6.29/'produksjonsdata-per dag'!$N24</f>
        <v>0.29745612903225804</v>
      </c>
      <c r="G24" s="32">
        <f>'produksjonsdata-Sm3'!G24*6.29/'produksjonsdata-per dag'!$N24</f>
        <v>1.5885293548387098</v>
      </c>
      <c r="H24" s="32">
        <f>'produksjonsdata-Sm3'!H24*1000/'produksjonsdata-per dag'!$N24</f>
        <v>325.55956082768517</v>
      </c>
      <c r="I24" s="32">
        <f>'produksjonsdata-Sm3'!I24*1000/'produksjonsdata-per dag'!$N24</f>
        <v>314.35483870967744</v>
      </c>
      <c r="J24" s="32">
        <f>'produksjonsdata-Sm3'!J24/N24</f>
        <v>0.56690322580645158</v>
      </c>
      <c r="K24" s="32">
        <f>'produksjonsdata-Sm3'!K24*6.29/'produksjonsdata-per dag'!$N24</f>
        <v>3.100246637956942E-2</v>
      </c>
      <c r="L24" s="32">
        <f>'produksjonsdata-Sm3'!L24*6.29/'produksjonsdata-per dag'!$N24</f>
        <v>0.31810879677430737</v>
      </c>
      <c r="M24" s="32">
        <f t="shared" si="2"/>
        <v>1.6711658883546985</v>
      </c>
      <c r="N24">
        <f t="shared" si="1"/>
        <v>31</v>
      </c>
      <c r="R24" s="21"/>
    </row>
    <row r="25" spans="1:18" x14ac:dyDescent="0.3">
      <c r="A25">
        <v>2019</v>
      </c>
      <c r="B25" s="1">
        <v>43617</v>
      </c>
      <c r="C25" s="32">
        <f>'produksjonsdata-Sm3'!C25*6.29/'produksjonsdata-per dag'!$N25</f>
        <v>1.1882773947866752</v>
      </c>
      <c r="D25" s="32">
        <f>'produksjonsdata-Sm3'!D25*6.29/'produksjonsdata-per dag'!$N25</f>
        <v>1.0579780000000001</v>
      </c>
      <c r="E25" s="32">
        <f>'produksjonsdata-Sm3'!E25*6.29/'produksjonsdata-per dag'!$N25</f>
        <v>3.1030666666666665E-2</v>
      </c>
      <c r="F25" s="32">
        <f>'produksjonsdata-Sm3'!F25*6.29/'produksjonsdata-per dag'!$N25</f>
        <v>0.30925833333333336</v>
      </c>
      <c r="G25" s="32">
        <f>'produksjonsdata-Sm3'!G25*6.29/'produksjonsdata-per dag'!$N25</f>
        <v>1.3982670000000001</v>
      </c>
      <c r="H25" s="32">
        <f>'produksjonsdata-Sm3'!H25*1000/'produksjonsdata-per dag'!$N25</f>
        <v>328.90678003204022</v>
      </c>
      <c r="I25" s="32">
        <f>'produksjonsdata-Sm3'!I25*1000/'produksjonsdata-per dag'!$N25</f>
        <v>311.2</v>
      </c>
      <c r="J25" s="32">
        <f>'produksjonsdata-Sm3'!J25/N25</f>
        <v>0.53350000000000009</v>
      </c>
      <c r="K25" s="32">
        <f>'produksjonsdata-Sm3'!K25*6.29/'produksjonsdata-per dag'!$N25</f>
        <v>3.0902789476417732E-2</v>
      </c>
      <c r="L25" s="32">
        <f>'produksjonsdata-Sm3'!L25*6.29/'produksjonsdata-per dag'!$N25</f>
        <v>0.32084843966560478</v>
      </c>
      <c r="M25" s="32">
        <f t="shared" si="2"/>
        <v>1.5400286239286975</v>
      </c>
      <c r="N25">
        <f t="shared" si="1"/>
        <v>30</v>
      </c>
      <c r="R25" s="21"/>
    </row>
    <row r="26" spans="1:18" x14ac:dyDescent="0.3">
      <c r="A26">
        <v>2019</v>
      </c>
      <c r="B26" s="1">
        <v>43647</v>
      </c>
      <c r="C26" s="32">
        <f>'produksjonsdata-Sm3'!C26*6.29/'produksjonsdata-per dag'!$N26</f>
        <v>1.417383719728613</v>
      </c>
      <c r="D26" s="32">
        <f>'produksjonsdata-Sm3'!D26*6.29/'produksjonsdata-per dag'!$N26</f>
        <v>1.3618864516129032</v>
      </c>
      <c r="E26" s="32">
        <f>'produksjonsdata-Sm3'!E26*6.29/'produksjonsdata-per dag'!$N26</f>
        <v>2.6783225806451615E-2</v>
      </c>
      <c r="F26" s="32">
        <f>'produksjonsdata-Sm3'!F26*6.29/'produksjonsdata-per dag'!$N26</f>
        <v>0.3264712903225806</v>
      </c>
      <c r="G26" s="32">
        <f>'produksjonsdata-Sm3'!G26*6.29/'produksjonsdata-per dag'!$N26</f>
        <v>1.7151409677419354</v>
      </c>
      <c r="H26" s="32">
        <f>'produksjonsdata-Sm3'!H26*1000/'produksjonsdata-per dag'!$N26</f>
        <v>327.68473740995654</v>
      </c>
      <c r="I26" s="32">
        <f>'produksjonsdata-Sm3'!I26*1000/'produksjonsdata-per dag'!$N26</f>
        <v>308.96774193548384</v>
      </c>
      <c r="J26" s="32">
        <f>'produksjonsdata-Sm3'!J26/N26</f>
        <v>0.58164516129032251</v>
      </c>
      <c r="K26" s="32">
        <f>'produksjonsdata-Sm3'!K26*6.29/'produksjonsdata-per dag'!$N26</f>
        <v>3.0471865073937284E-2</v>
      </c>
      <c r="L26" s="32">
        <f>'produksjonsdata-Sm3'!L26*6.29/'produksjonsdata-per dag'!$N26</f>
        <v>0.31131798018813722</v>
      </c>
      <c r="M26" s="32">
        <f t="shared" si="2"/>
        <v>1.7591735649906874</v>
      </c>
      <c r="N26">
        <f t="shared" si="1"/>
        <v>31</v>
      </c>
      <c r="R26" s="21"/>
    </row>
    <row r="27" spans="1:18" x14ac:dyDescent="0.3">
      <c r="A27">
        <v>2019</v>
      </c>
      <c r="B27" s="1">
        <v>43678</v>
      </c>
      <c r="C27" s="32">
        <f>'produksjonsdata-Sm3'!C27*6.29/'produksjonsdata-per dag'!$N27</f>
        <v>1.4085284405902891</v>
      </c>
      <c r="D27" s="32">
        <f>'produksjonsdata-Sm3'!D27*6.29/'produksjonsdata-per dag'!$N27</f>
        <v>1.3633067741935483</v>
      </c>
      <c r="E27" s="32">
        <f>'produksjonsdata-Sm3'!E27*6.29/'produksjonsdata-per dag'!$N27</f>
        <v>2.9015161290322576E-2</v>
      </c>
      <c r="F27" s="32">
        <f>'produksjonsdata-Sm3'!F27*6.29/'produksjonsdata-per dag'!$N27</f>
        <v>0.26702064516129032</v>
      </c>
      <c r="G27" s="32">
        <f>'produksjonsdata-Sm3'!G27*6.29/'produksjonsdata-per dag'!$N27</f>
        <v>1.6593425806451614</v>
      </c>
      <c r="H27" s="32">
        <f>'produksjonsdata-Sm3'!H27*1000/'produksjonsdata-per dag'!$N27</f>
        <v>296.75065513975136</v>
      </c>
      <c r="I27" s="32">
        <f>'produksjonsdata-Sm3'!I27*1000/'produksjonsdata-per dag'!$N27</f>
        <v>263.80645161290323</v>
      </c>
      <c r="J27" s="32">
        <f>'produksjonsdata-Sm3'!J27/N27</f>
        <v>0.52761290322580645</v>
      </c>
      <c r="K27" s="32">
        <f>'produksjonsdata-Sm3'!K27*6.29/'produksjonsdata-per dag'!$N27</f>
        <v>3.0437013417364503E-2</v>
      </c>
      <c r="L27" s="32">
        <f>'produksjonsdata-Sm3'!L27*6.29/'produksjonsdata-per dag'!$N27</f>
        <v>0.31308484921093044</v>
      </c>
      <c r="M27" s="32">
        <f t="shared" si="2"/>
        <v>1.7520503032185841</v>
      </c>
      <c r="N27">
        <f t="shared" si="1"/>
        <v>31</v>
      </c>
      <c r="R27" s="21"/>
    </row>
    <row r="28" spans="1:18" x14ac:dyDescent="0.3">
      <c r="A28">
        <v>2019</v>
      </c>
      <c r="B28" s="1">
        <v>43709</v>
      </c>
      <c r="C28" s="32">
        <f>'produksjonsdata-Sm3'!C28*6.29/'produksjonsdata-per dag'!$N28</f>
        <v>1.4211662412546278</v>
      </c>
      <c r="D28" s="32">
        <f>'produksjonsdata-Sm3'!D28*6.29/'produksjonsdata-per dag'!$N28</f>
        <v>1.3120939999999999</v>
      </c>
      <c r="E28" s="32">
        <f>'produksjonsdata-Sm3'!E28*6.29/'produksjonsdata-per dag'!$N28</f>
        <v>1.7612000000000003E-2</v>
      </c>
      <c r="F28" s="32">
        <f>'produksjonsdata-Sm3'!F28*6.29/'produksjonsdata-per dag'!$N28</f>
        <v>0.24405199999999999</v>
      </c>
      <c r="G28" s="32">
        <f>'produksjonsdata-Sm3'!G28*6.29/'produksjonsdata-per dag'!$N28</f>
        <v>1.573758</v>
      </c>
      <c r="H28" s="32">
        <f>'produksjonsdata-Sm3'!H28*1000/'produksjonsdata-per dag'!$N28</f>
        <v>294.64617325542133</v>
      </c>
      <c r="I28" s="32">
        <f>'produksjonsdata-Sm3'!I28*1000/'produksjonsdata-per dag'!$N28</f>
        <v>192.66666666666666</v>
      </c>
      <c r="J28" s="32">
        <f>'produksjonsdata-Sm3'!J28/N28</f>
        <v>0.44286666666666663</v>
      </c>
      <c r="K28" s="32">
        <f>'produksjonsdata-Sm3'!K28*6.29/'produksjonsdata-per dag'!$N28</f>
        <v>2.3539282153916354E-2</v>
      </c>
      <c r="L28" s="32">
        <f>'produksjonsdata-Sm3'!L28*6.29/'produksjonsdata-per dag'!$N28</f>
        <v>0.315630668372057</v>
      </c>
      <c r="M28" s="32">
        <f t="shared" si="2"/>
        <v>1.7603361917806011</v>
      </c>
      <c r="N28">
        <f t="shared" si="1"/>
        <v>30</v>
      </c>
    </row>
    <row r="29" spans="1:18" x14ac:dyDescent="0.3">
      <c r="A29">
        <v>2019</v>
      </c>
      <c r="B29" s="1">
        <v>43739</v>
      </c>
      <c r="C29" s="32">
        <f>'produksjonsdata-Sm3'!C29*6.29/'produksjonsdata-per dag'!$N29</f>
        <v>1.45362494505812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345.56072613784079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2.9900779404353109E-2</v>
      </c>
      <c r="L29" s="32">
        <f>'produksjonsdata-Sm3'!L29*6.29/'produksjonsdata-per dag'!$N29</f>
        <v>0.32615088310597401</v>
      </c>
      <c r="M29" s="32">
        <f t="shared" si="2"/>
        <v>1.8096766075684472</v>
      </c>
      <c r="N29">
        <f t="shared" si="1"/>
        <v>31</v>
      </c>
    </row>
    <row r="30" spans="1:18" x14ac:dyDescent="0.3">
      <c r="A30">
        <v>2019</v>
      </c>
      <c r="B30" s="1">
        <v>43770</v>
      </c>
      <c r="C30" s="32">
        <f>'produksjonsdata-Sm3'!C30*6.29/'produksjonsdata-per dag'!$N30</f>
        <v>1.5109985347754653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344.16291747785056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2.9575806007403203E-2</v>
      </c>
      <c r="L30" s="32">
        <f>'produksjonsdata-Sm3'!L30*6.29/'produksjonsdata-per dag'!$N30</f>
        <v>0.32267067230546548</v>
      </c>
      <c r="M30" s="32">
        <f t="shared" si="2"/>
        <v>1.863245013088334</v>
      </c>
      <c r="N30">
        <f t="shared" si="1"/>
        <v>30</v>
      </c>
    </row>
    <row r="31" spans="1:18" x14ac:dyDescent="0.3">
      <c r="A31">
        <v>2019</v>
      </c>
      <c r="B31" s="1">
        <v>43800</v>
      </c>
      <c r="C31" s="32">
        <f>'produksjonsdata-Sm3'!C31*6.29/'produksjonsdata-per dag'!$N31</f>
        <v>1.5612475460241684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343.2086145342243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2.9630305497644675E-2</v>
      </c>
      <c r="L31" s="32">
        <f>'produksjonsdata-Sm3'!L31*6.29/'produksjonsdata-per dag'!$N31</f>
        <v>0.32021203740290544</v>
      </c>
      <c r="M31" s="32">
        <f t="shared" si="2"/>
        <v>1.9110898889247185</v>
      </c>
      <c r="N31">
        <f t="shared" si="1"/>
        <v>31</v>
      </c>
    </row>
    <row r="32" spans="1:18" ht="15" customHeight="1" x14ac:dyDescent="0.3">
      <c r="A32" s="3"/>
      <c r="B32" s="33">
        <v>43831</v>
      </c>
      <c r="C32" s="2"/>
      <c r="I32" s="20"/>
    </row>
    <row r="33" spans="1:10" x14ac:dyDescent="0.3">
      <c r="A33" s="3"/>
      <c r="B33" s="1"/>
      <c r="C33" s="2"/>
      <c r="I33" s="20"/>
    </row>
    <row r="35" spans="1:10" x14ac:dyDescent="0.3">
      <c r="E35" s="23"/>
      <c r="H35" s="23"/>
      <c r="J35" s="2"/>
    </row>
    <row r="36" spans="1:10" x14ac:dyDescent="0.3">
      <c r="A36" s="18" t="s">
        <v>27</v>
      </c>
    </row>
    <row r="37" spans="1:10" x14ac:dyDescent="0.3">
      <c r="A37" s="18" t="s">
        <v>28</v>
      </c>
    </row>
    <row r="38" spans="1:10" x14ac:dyDescent="0.3">
      <c r="A38" s="18"/>
    </row>
    <row r="39" spans="1:10" x14ac:dyDescent="0.3">
      <c r="A39" s="3" t="s">
        <v>33</v>
      </c>
    </row>
    <row r="40" spans="1:10" x14ac:dyDescent="0.3">
      <c r="A40" t="s">
        <v>49</v>
      </c>
    </row>
    <row r="41" spans="1:10" x14ac:dyDescent="0.3">
      <c r="A41" t="s">
        <v>50</v>
      </c>
    </row>
    <row r="42" spans="1:10" x14ac:dyDescent="0.3">
      <c r="A42" t="s">
        <v>51</v>
      </c>
    </row>
    <row r="43" spans="1:10" x14ac:dyDescent="0.3">
      <c r="A43" t="s">
        <v>52</v>
      </c>
    </row>
    <row r="44" spans="1:10" x14ac:dyDescent="0.3">
      <c r="A44" t="s">
        <v>53</v>
      </c>
    </row>
    <row r="45" spans="1:10" x14ac:dyDescent="0.3">
      <c r="A45" t="s">
        <v>54</v>
      </c>
    </row>
    <row r="48" spans="1:10" x14ac:dyDescent="0.3">
      <c r="A48" s="3" t="s">
        <v>29</v>
      </c>
      <c r="B48" s="3"/>
      <c r="C48" s="3"/>
      <c r="D48" s="3" t="s">
        <v>30</v>
      </c>
    </row>
    <row r="49" spans="1:4" ht="15.6" x14ac:dyDescent="0.3">
      <c r="A49" t="s">
        <v>39</v>
      </c>
      <c r="D49" s="19" t="s">
        <v>31</v>
      </c>
    </row>
    <row r="50" spans="1:4" x14ac:dyDescent="0.3">
      <c r="A50" t="s">
        <v>40</v>
      </c>
      <c r="D50" t="s">
        <v>32</v>
      </c>
    </row>
    <row r="51" spans="1:4" x14ac:dyDescent="0.3">
      <c r="A51" t="s">
        <v>22</v>
      </c>
    </row>
    <row r="52" spans="1:4" x14ac:dyDescent="0.3">
      <c r="A52" t="s">
        <v>26</v>
      </c>
    </row>
    <row r="53" spans="1:4" x14ac:dyDescent="0.3">
      <c r="A53" t="s">
        <v>55</v>
      </c>
    </row>
    <row r="54" spans="1:4" x14ac:dyDescent="0.3">
      <c r="A54" t="s">
        <v>56</v>
      </c>
    </row>
    <row r="55" spans="1:4" x14ac:dyDescent="0.3">
      <c r="A55" t="s">
        <v>11</v>
      </c>
    </row>
    <row r="56" spans="1:4" x14ac:dyDescent="0.3">
      <c r="A56" t="s">
        <v>15</v>
      </c>
    </row>
    <row r="57" spans="1:4" x14ac:dyDescent="0.3">
      <c r="A57" t="s">
        <v>3</v>
      </c>
    </row>
    <row r="58" spans="1:4" x14ac:dyDescent="0.3">
      <c r="A58" t="s">
        <v>34</v>
      </c>
    </row>
    <row r="59" spans="1:4" x14ac:dyDescent="0.3">
      <c r="A59" t="s">
        <v>4</v>
      </c>
    </row>
    <row r="60" spans="1:4" x14ac:dyDescent="0.3">
      <c r="A60" t="s">
        <v>4</v>
      </c>
    </row>
    <row r="61" spans="1:4" x14ac:dyDescent="0.3">
      <c r="A61" t="s">
        <v>38</v>
      </c>
    </row>
    <row r="62" spans="1:4" x14ac:dyDescent="0.3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daf5c3988e891464cb6a38106f3a2ee7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641836a1bacd1d251988f0a61506a64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53AF58-9ED8-4A67-943A-0EF429F3E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B0A5BA-9AC8-4031-A99E-83CC23F75F2E}">
  <ds:schemaRefs>
    <ds:schemaRef ds:uri="c74d52cd-2ee0-4c46-a9b5-7f4054c7c5b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ae5ca6d-bcb8-4ec0-a8a7-29506e365b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2019-10-10T08:04:18Z</cp:lastPrinted>
  <dcterms:created xsi:type="dcterms:W3CDTF">2009-02-17T11:13:04Z</dcterms:created>
  <dcterms:modified xsi:type="dcterms:W3CDTF">2019-10-10T11:18:56Z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