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CD95C35D-8525-47A9-9645-A9C3C7D080E4}" xr6:coauthVersionLast="41" xr6:coauthVersionMax="45" xr10:uidLastSave="{00000000-0000-0000-0000-000000000000}"/>
  <bookViews>
    <workbookView xWindow="-110" yWindow="-110" windowWidth="25820" windowHeight="14020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J21" i="2" s="1"/>
  <c r="M21" i="2"/>
  <c r="N21" i="2"/>
  <c r="N19" i="2" l="1"/>
  <c r="N18" i="2"/>
  <c r="N17" i="2"/>
  <c r="N16" i="2"/>
  <c r="N15" i="2"/>
  <c r="N14" i="2"/>
  <c r="N13" i="2"/>
  <c r="N12" i="2"/>
  <c r="N11" i="2"/>
  <c r="N10" i="2"/>
  <c r="N9" i="2"/>
  <c r="N8" i="2"/>
  <c r="M19" i="2"/>
  <c r="M18" i="2"/>
  <c r="M17" i="2"/>
  <c r="M16" i="2"/>
  <c r="M15" i="2"/>
  <c r="M14" i="2"/>
  <c r="M13" i="2"/>
  <c r="M12" i="2"/>
  <c r="M11" i="2"/>
  <c r="M10" i="2"/>
  <c r="M9" i="2"/>
  <c r="M8" i="2"/>
  <c r="M20" i="2" l="1"/>
  <c r="N20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 l="1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G20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F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F18" i="20"/>
  <c r="J17" i="20"/>
  <c r="L17" i="20"/>
  <c r="E17" i="20"/>
  <c r="F17" i="20"/>
  <c r="G17" i="20"/>
  <c r="C17" i="20"/>
  <c r="K17" i="20"/>
  <c r="M17" i="20" s="1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0"/>
  <c r="J20" i="2"/>
  <c r="J20" i="20" s="1"/>
  <c r="G20" i="20"/>
  <c r="H31" i="20"/>
  <c r="O31" i="20" s="1"/>
  <c r="I31" i="20"/>
  <c r="H30" i="20"/>
  <c r="O30" i="20" s="1"/>
  <c r="H29" i="20"/>
  <c r="O29" i="20" s="1"/>
  <c r="I29" i="20"/>
  <c r="I28" i="20"/>
  <c r="H28" i="20"/>
  <c r="O28" i="20" s="1"/>
  <c r="H27" i="20"/>
  <c r="O27" i="20" s="1"/>
  <c r="I27" i="20"/>
  <c r="I26" i="20"/>
  <c r="H26" i="20"/>
  <c r="O26" i="20" s="1"/>
  <c r="I25" i="20"/>
  <c r="H25" i="20"/>
  <c r="H24" i="20"/>
  <c r="O24" i="20" s="1"/>
  <c r="H23" i="20"/>
  <c r="O23" i="20" s="1"/>
  <c r="I23" i="20"/>
  <c r="I22" i="20"/>
  <c r="H22" i="20"/>
  <c r="O22" i="20" s="1"/>
  <c r="H19" i="20"/>
  <c r="O19" i="20" s="1"/>
  <c r="H18" i="20"/>
  <c r="O18" i="20" s="1"/>
  <c r="I19" i="20"/>
  <c r="I18" i="20"/>
  <c r="I17" i="20"/>
  <c r="H17" i="20"/>
  <c r="O17" i="20" s="1"/>
  <c r="H16" i="20"/>
  <c r="O16" i="20" s="1"/>
  <c r="H15" i="20"/>
  <c r="H14" i="20"/>
  <c r="O14" i="20" s="1"/>
  <c r="H13" i="20"/>
  <c r="O13" i="20" s="1"/>
  <c r="I14" i="20"/>
  <c r="I13" i="20"/>
  <c r="I12" i="20"/>
  <c r="H12" i="20"/>
  <c r="O12" i="20" s="1"/>
  <c r="H11" i="20"/>
  <c r="O11" i="20" s="1"/>
  <c r="I10" i="20"/>
  <c r="H10" i="20"/>
  <c r="O10" i="20" s="1"/>
  <c r="I9" i="20"/>
  <c r="H9" i="20"/>
  <c r="O9" i="20" s="1"/>
  <c r="I8" i="20"/>
  <c r="H8" i="20"/>
  <c r="O8" i="20" s="1"/>
  <c r="I20" i="20"/>
  <c r="H20" i="20"/>
  <c r="O20" i="20" s="1"/>
  <c r="I21" i="20"/>
  <c r="J31" i="2"/>
  <c r="J31" i="20" s="1"/>
  <c r="J30" i="2"/>
  <c r="J30" i="20" s="1"/>
  <c r="J26" i="2"/>
  <c r="J26" i="20" s="1"/>
  <c r="O25" i="20" l="1"/>
  <c r="O21" i="20"/>
  <c r="O15" i="20"/>
  <c r="M9" i="20"/>
  <c r="M18" i="20"/>
  <c r="M22" i="20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<sst xmlns="http://schemas.openxmlformats.org/spreadsheetml/2006/main" count="197" uniqueCount="59">
  <si>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</si>
  <si>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</si>
  <si>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</si>
  <si>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</si>
  <si>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</si>
  <si>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</si>
  <si>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</si>
  <si>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</si>
  <si>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</si>
  <si>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</si>
  <si>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</si>
  <si>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</si>
  <si>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</si>
  <si>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</si>
  <si>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</si>
  <si>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</si>
  <si>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</si>
  <si>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</si>
  <si>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</si>
  <si>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</si>
  <si>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</si>
  <si>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</si>
  <si>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</si>
  <si>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</si>
  <si>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</si>
  <si>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</si>
  <si>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</si>
  <si>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</si>
  <si>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</si>
  <si>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</si>
  <si>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</si>
  <si>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</si>
  <si>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</si>
  <si>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</si>
  <si>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</si>
  <si>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</si>
  <si>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</si>
  <si>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</si>
  <si>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</si>
  <si>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</si>
  <si>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</si>
  <si>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</si>
  <si>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</si>
  <si>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</si>
  <si>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</si>
  <si>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</si>
  <si>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</si>
  <si>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Daglig produksjon 2020</t>
  </si>
  <si>
    <t>Daily production 2020</t>
  </si>
  <si>
    <t>Oljeproduksjon 2021</t>
  </si>
  <si>
    <t>Oil production 2021</t>
  </si>
  <si>
    <t>Væskeproduksjon 2021</t>
  </si>
  <si>
    <t>Liquid production 2021</t>
  </si>
  <si>
    <t>Gassproduksjon 2021</t>
  </si>
  <si>
    <t>Gas production 2021</t>
  </si>
  <si>
    <t>Forecast from December year before</t>
  </si>
  <si>
    <t>Prognose fra desember året før</t>
  </si>
  <si>
    <t xml:space="preserve">Prognose    </t>
  </si>
  <si>
    <t xml:space="preserve">Forecast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</si>
</sst>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165" fontId="7" fillId="5" borderId="0" xfId="0" applyNumberFormat="1" applyFon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8" fillId="0" borderId="0" xfId="0" applyNumberFormat="1" applyFont="1"/>
    <xf numFmtId="0" fontId="0" fillId="0" borderId="0" xfId="0" applyFont="1"/>
    <xf numFmtId="17" fontId="0" fillId="0" borderId="0" xfId="0" applyNumberFormat="1" applyFont="1"/>
    <xf numFmtId="165" fontId="0" fillId="5" borderId="0" xfId="0" applyNumberFormat="1" applyFont="1" applyFill="1"/>
    <xf numFmtId="3" fontId="0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718176013189286E-2"/>
          <c:y val="0.13711679425636597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1.7157023333333332</c:v>
                </c:pt>
                <c:pt idx="4">
                  <c:v>1.6617774193548387</c:v>
                </c:pt>
                <c:pt idx="5">
                  <c:v>1.6739786666666667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  <c:pt idx="12">
                  <c:v>1.8023893548387095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2021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1.7157023333333332</c:v>
                </c:pt>
                <c:pt idx="4">
                  <c:v>1.6617774193548387</c:v>
                </c:pt>
                <c:pt idx="5">
                  <c:v>1.6739786666666667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2021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1.7157023333333332</c:v>
                </c:pt>
                <c:pt idx="4">
                  <c:v>1.6617774193548387</c:v>
                </c:pt>
                <c:pt idx="5">
                  <c:v>1.6739786666666667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1.2985806451612904E-2</c:v>
                </c:pt>
                <c:pt idx="5">
                  <c:v>1.2370333333333334E-2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0.17104741935483869</c:v>
                </c:pt>
                <c:pt idx="5">
                  <c:v>0.19624800000000003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2.0610909677419356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2021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1.7157023333333332</c:v>
                </c:pt>
                <c:pt idx="4">
                  <c:v>1.6617774193548387</c:v>
                </c:pt>
                <c:pt idx="5">
                  <c:v>1.6739786666666667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1.2985806451612904E-2</c:v>
                </c:pt>
                <c:pt idx="5">
                  <c:v>1.2370333333333334E-2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0.17104741935483869</c:v>
                </c:pt>
                <c:pt idx="5">
                  <c:v>0.19624800000000003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2.0610909677419356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318.09677419354841</c:v>
                </c:pt>
                <c:pt idx="3">
                  <c:v>312.73333333333335</c:v>
                </c:pt>
                <c:pt idx="4">
                  <c:v>280.45161290322579</c:v>
                </c:pt>
                <c:pt idx="5">
                  <c:v>264.26666666666665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318.09677419354841</c:v>
                </c:pt>
                <c:pt idx="3">
                  <c:v>312.73333333333335</c:v>
                </c:pt>
                <c:pt idx="4">
                  <c:v>280.45161290322579</c:v>
                </c:pt>
                <c:pt idx="5">
                  <c:v>264.26666666666665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0.65074193548387105</c:v>
                </c:pt>
                <c:pt idx="3">
                  <c:v>0.62996666666666667</c:v>
                </c:pt>
                <c:pt idx="4">
                  <c:v>0.57390322580645159</c:v>
                </c:pt>
                <c:pt idx="5">
                  <c:v>0.56356666666666666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0.65248387096774185</c:v>
                </c:pt>
                <c:pt idx="1">
                  <c:v>0.67482758620689653</c:v>
                </c:pt>
                <c:pt idx="2">
                  <c:v>0.67277419354838708</c:v>
                </c:pt>
                <c:pt idx="3">
                  <c:v>0.63543333333333341</c:v>
                </c:pt>
                <c:pt idx="4">
                  <c:v>0.58796774193548385</c:v>
                </c:pt>
                <c:pt idx="5">
                  <c:v>0.57493333333333341</c:v>
                </c:pt>
                <c:pt idx="6">
                  <c:v>0.63329032258064522</c:v>
                </c:pt>
                <c:pt idx="7">
                  <c:v>0.60809677419354835</c:v>
                </c:pt>
                <c:pt idx="8">
                  <c:v>0.55856666666666654</c:v>
                </c:pt>
                <c:pt idx="9">
                  <c:v>0.58793548387096772</c:v>
                </c:pt>
                <c:pt idx="10">
                  <c:v>0.64336666666666675</c:v>
                </c:pt>
                <c:pt idx="11">
                  <c:v>0.67041935483870974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937895</xdr:colOff>
      <xdr:row>6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0.45892</cdr:x>
      <cdr:y>0.45284</cdr:y>
    </cdr:from>
    <cdr:to>
      <cdr:x>0.50446</cdr:x>
      <cdr:y>0.66135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838558" y="3122227"/>
          <a:ext cx="1247538" cy="421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0.48711</cdr:x>
      <cdr:y>0.45849</cdr:y>
    </cdr:from>
    <cdr:to>
      <cdr:x>0.52771</cdr:x>
      <cdr:y>0.62896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4190630" y="3065080"/>
          <a:ext cx="1019941" cy="376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0.50067</cdr:x>
      <cdr:y>0.45017</cdr:y>
    </cdr:from>
    <cdr:to>
      <cdr:x>0.54466</cdr:x>
      <cdr:y>0.64348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4263653" y="3067952"/>
          <a:ext cx="1156595" cy="407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7739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0.49148</cdr:x>
      <cdr:y>0.41062</cdr:y>
    </cdr:from>
    <cdr:to>
      <cdr:x>0.53208</cdr:x>
      <cdr:y>0.61268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4133874" y="2870433"/>
          <a:ext cx="1207792" cy="37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929005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929005</xdr:colOff>
      <xdr:row>5</xdr:row>
      <xdr:rowOff>730250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0.46797</cdr:x>
      <cdr:y>0.3458</cdr:y>
    </cdr:from>
    <cdr:to>
      <cdr:x>0.51472</cdr:x>
      <cdr:y>0.58701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840591" y="2573495"/>
          <a:ext cx="1443187" cy="434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0.5045</cdr:x>
      <cdr:y>0.33526</cdr:y>
    </cdr:from>
    <cdr:to>
      <cdr:x>0.54971</cdr:x>
      <cdr:y>0.60753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4079743" y="2610537"/>
          <a:ext cx="1629022" cy="419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63944" cy="606072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0.4426</cdr:x>
      <cdr:y>0.42887</cdr:y>
    </cdr:from>
    <cdr:to>
      <cdr:x>0.48512</cdr:x>
      <cdr:y>0.58788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815296" y="2884168"/>
          <a:ext cx="963715" cy="393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80" zoomScaleNormal="80" workbookViewId="0">
      <selection activeCell="D25" sqref="D25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4.453125" bestFit="1" customWidth="1"/>
    <col min="13" max="13" width="14.54296875" customWidth="1"/>
    <col min="14" max="14" width="13.453125" customWidth="1"/>
    <col min="15" max="15" width="6.81640625" customWidth="1"/>
  </cols>
  <sheetData>
    <row r="2" spans="1:15" x14ac:dyDescent="0.35">
      <c r="A2" s="9"/>
      <c r="B2" s="9"/>
      <c r="C2" s="44" t="s">
        <v>15</v>
      </c>
      <c r="D2" s="44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7" t="s">
        <v>19</v>
      </c>
    </row>
    <row r="3" spans="1:15" ht="58" x14ac:dyDescent="0.35">
      <c r="A3" s="9"/>
      <c r="B3" s="9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45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3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7" t="s">
        <v>44</v>
      </c>
    </row>
    <row r="5" spans="1:15" x14ac:dyDescent="0.35">
      <c r="A5" s="5"/>
      <c r="B5" s="5"/>
      <c r="C5" s="43" t="s">
        <v>11</v>
      </c>
      <c r="D5" s="43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6" t="s">
        <v>7</v>
      </c>
    </row>
    <row r="6" spans="1:15" ht="58" x14ac:dyDescent="0.35">
      <c r="A6" s="27"/>
      <c r="B6" s="5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3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6" t="s">
        <v>41</v>
      </c>
    </row>
    <row r="8" spans="1:15" x14ac:dyDescent="0.35">
      <c r="A8">
        <v>2020</v>
      </c>
      <c r="B8" s="1">
        <v>43831</v>
      </c>
      <c r="C8" s="28">
        <v>8.1498270000000002</v>
      </c>
      <c r="D8" s="24">
        <v>8.15</v>
      </c>
      <c r="E8" s="24">
        <v>0.14499999999999999</v>
      </c>
      <c r="F8" s="24">
        <v>1.45</v>
      </c>
      <c r="G8" s="4">
        <f>SUM(D8:F8)</f>
        <v>9.7449999999999992</v>
      </c>
      <c r="H8" s="28">
        <v>10.629834785801517</v>
      </c>
      <c r="I8" s="24">
        <v>10.481999999999999</v>
      </c>
      <c r="J8" s="4">
        <f>SUM(G8+I8)</f>
        <v>20.226999999999997</v>
      </c>
      <c r="K8" s="28">
        <v>0.14212185899999999</v>
      </c>
      <c r="L8" s="28">
        <v>1.5747244629999999</v>
      </c>
      <c r="M8" s="28">
        <f t="shared" ref="M8:M19" si="0">L8+K8+C8</f>
        <v>9.8666733220000005</v>
      </c>
      <c r="N8" s="28">
        <f t="shared" ref="N8:N19" si="1">SUM(C8+H8+K8+L8)/O8</f>
        <v>0.66117768089682305</v>
      </c>
      <c r="O8">
        <v>31</v>
      </c>
    </row>
    <row r="9" spans="1:15" x14ac:dyDescent="0.35">
      <c r="A9">
        <v>2020</v>
      </c>
      <c r="B9" s="1">
        <v>43862</v>
      </c>
      <c r="C9" s="28">
        <v>8.117794</v>
      </c>
      <c r="D9" s="20">
        <v>8.1170000000000009</v>
      </c>
      <c r="E9" s="20">
        <v>0.13600000000000001</v>
      </c>
      <c r="F9" s="20">
        <v>1.4359999999999999</v>
      </c>
      <c r="G9" s="4">
        <f t="shared" ref="G9:G32" si="2">SUM(D9:F9)</f>
        <v>9.6890000000000001</v>
      </c>
      <c r="H9" s="28">
        <v>9.8940832177036704</v>
      </c>
      <c r="I9" s="20">
        <v>9.8810000000000002</v>
      </c>
      <c r="J9" s="4">
        <f t="shared" ref="J9:J31" si="3">SUM(G9+I9)</f>
        <v>19.57</v>
      </c>
      <c r="K9" s="28">
        <v>0.12945315700000001</v>
      </c>
      <c r="L9" s="28">
        <v>1.465807254</v>
      </c>
      <c r="M9" s="28">
        <f t="shared" si="0"/>
        <v>9.7130544109999999</v>
      </c>
      <c r="N9" s="28">
        <f t="shared" si="1"/>
        <v>0.67610819409323009</v>
      </c>
      <c r="O9">
        <v>29</v>
      </c>
    </row>
    <row r="10" spans="1:15" x14ac:dyDescent="0.35">
      <c r="A10">
        <v>2020</v>
      </c>
      <c r="B10" s="1">
        <v>43891</v>
      </c>
      <c r="C10" s="28">
        <v>8.4114439999999977</v>
      </c>
      <c r="D10" s="24">
        <v>8.4149999999999991</v>
      </c>
      <c r="E10" s="24">
        <v>0.13800000000000001</v>
      </c>
      <c r="F10" s="24">
        <v>1.587</v>
      </c>
      <c r="G10" s="4">
        <f t="shared" si="2"/>
        <v>10.139999999999999</v>
      </c>
      <c r="H10" s="28">
        <v>10.437550152803558</v>
      </c>
      <c r="I10" s="24">
        <v>10.715999999999999</v>
      </c>
      <c r="J10" s="4">
        <f t="shared" si="3"/>
        <v>20.855999999999998</v>
      </c>
      <c r="K10" s="28">
        <v>0.12891997199999999</v>
      </c>
      <c r="L10" s="28">
        <v>1.5416673919999999</v>
      </c>
      <c r="M10" s="28">
        <f t="shared" si="0"/>
        <v>10.082031363999997</v>
      </c>
      <c r="N10" s="28">
        <f t="shared" si="1"/>
        <v>0.66192198441301786</v>
      </c>
      <c r="O10">
        <v>31</v>
      </c>
    </row>
    <row r="11" spans="1:15" x14ac:dyDescent="0.35">
      <c r="A11">
        <v>2020</v>
      </c>
      <c r="B11" s="1">
        <v>43922</v>
      </c>
      <c r="C11" s="28">
        <v>8.3504465768933294</v>
      </c>
      <c r="D11" s="24">
        <v>8.4009999999999998</v>
      </c>
      <c r="E11" s="24">
        <v>0.13500000000000001</v>
      </c>
      <c r="F11" s="24">
        <v>1.4419999999999999</v>
      </c>
      <c r="G11" s="4">
        <f t="shared" si="2"/>
        <v>9.9779999999999998</v>
      </c>
      <c r="H11" s="28">
        <v>9.3698246061682795</v>
      </c>
      <c r="I11" s="24">
        <v>9.0850000000000009</v>
      </c>
      <c r="J11" s="4">
        <f t="shared" si="3"/>
        <v>19.063000000000002</v>
      </c>
      <c r="K11" s="28">
        <v>0.13015792200000001</v>
      </c>
      <c r="L11" s="28">
        <v>1.3612831249999999</v>
      </c>
      <c r="M11" s="28">
        <f t="shared" si="0"/>
        <v>9.8418876238933297</v>
      </c>
      <c r="N11" s="28">
        <f t="shared" si="1"/>
        <v>0.64039040766872024</v>
      </c>
      <c r="O11">
        <v>30</v>
      </c>
    </row>
    <row r="12" spans="1:15" x14ac:dyDescent="0.35">
      <c r="A12">
        <v>2020</v>
      </c>
      <c r="B12" s="1">
        <v>43952</v>
      </c>
      <c r="C12" s="28">
        <v>8.4942459016642324</v>
      </c>
      <c r="D12" s="20">
        <v>8.6419999999999995</v>
      </c>
      <c r="E12" s="20">
        <v>0.106</v>
      </c>
      <c r="F12" s="20">
        <v>1.288</v>
      </c>
      <c r="G12" s="4">
        <f t="shared" si="2"/>
        <v>10.036</v>
      </c>
      <c r="H12" s="28">
        <v>9.0067932050326451</v>
      </c>
      <c r="I12" s="20">
        <v>8.1910000000000007</v>
      </c>
      <c r="J12" s="4">
        <f t="shared" si="3"/>
        <v>18.227</v>
      </c>
      <c r="K12" s="28">
        <v>0.12937469099999999</v>
      </c>
      <c r="L12" s="28">
        <v>1.211572329</v>
      </c>
      <c r="M12" s="28">
        <f t="shared" si="0"/>
        <v>9.8351929216642322</v>
      </c>
      <c r="N12" s="28">
        <f t="shared" si="1"/>
        <v>0.60780600408699603</v>
      </c>
      <c r="O12">
        <v>31</v>
      </c>
    </row>
    <row r="13" spans="1:15" x14ac:dyDescent="0.35">
      <c r="A13">
        <v>2020</v>
      </c>
      <c r="B13" s="1">
        <v>43983</v>
      </c>
      <c r="C13" s="28">
        <v>7.6740858505564393</v>
      </c>
      <c r="D13" s="20">
        <v>7.359</v>
      </c>
      <c r="E13" s="20">
        <v>8.1000000000000003E-2</v>
      </c>
      <c r="F13" s="20">
        <v>1.4179999999999999</v>
      </c>
      <c r="G13" s="4">
        <f t="shared" si="2"/>
        <v>8.8580000000000005</v>
      </c>
      <c r="H13" s="28">
        <v>9.3900871956559211</v>
      </c>
      <c r="I13" s="20">
        <v>8.39</v>
      </c>
      <c r="J13" s="4">
        <f t="shared" si="3"/>
        <v>17.248000000000001</v>
      </c>
      <c r="K13" s="28">
        <v>0.12873606500000001</v>
      </c>
      <c r="L13" s="28">
        <v>1.442443838</v>
      </c>
      <c r="M13" s="28">
        <f t="shared" si="0"/>
        <v>9.2452657535564384</v>
      </c>
      <c r="N13" s="28">
        <f t="shared" si="1"/>
        <v>0.62117843164041198</v>
      </c>
      <c r="O13">
        <v>30</v>
      </c>
    </row>
    <row r="14" spans="1:15" x14ac:dyDescent="0.35">
      <c r="A14">
        <v>2020</v>
      </c>
      <c r="B14" s="1">
        <v>44013</v>
      </c>
      <c r="C14" s="28">
        <v>8.5015898251192379</v>
      </c>
      <c r="D14" s="24">
        <v>8.5660000000000007</v>
      </c>
      <c r="E14" s="24">
        <v>0.13200000000000001</v>
      </c>
      <c r="F14" s="24">
        <v>1.46</v>
      </c>
      <c r="G14" s="4">
        <f t="shared" si="2"/>
        <v>10.158000000000001</v>
      </c>
      <c r="H14" s="28">
        <v>9.6138486239791217</v>
      </c>
      <c r="I14" s="24">
        <v>9.4740000000000002</v>
      </c>
      <c r="J14" s="4">
        <f t="shared" si="3"/>
        <v>19.632000000000001</v>
      </c>
      <c r="K14" s="28">
        <v>0.127913891</v>
      </c>
      <c r="L14" s="28">
        <v>1.4335977799999999</v>
      </c>
      <c r="M14" s="28">
        <f t="shared" si="0"/>
        <v>10.063101496119238</v>
      </c>
      <c r="N14" s="28">
        <f t="shared" si="1"/>
        <v>0.63474032645478573</v>
      </c>
      <c r="O14">
        <v>31</v>
      </c>
    </row>
    <row r="15" spans="1:15" x14ac:dyDescent="0.35">
      <c r="A15">
        <v>2020</v>
      </c>
      <c r="B15" s="1">
        <v>44044</v>
      </c>
      <c r="C15" s="28">
        <v>8.5015898251192379</v>
      </c>
      <c r="D15" s="24">
        <v>8.5009999999999994</v>
      </c>
      <c r="E15" s="24">
        <v>0.129</v>
      </c>
      <c r="F15" s="24">
        <v>1.333</v>
      </c>
      <c r="G15" s="4">
        <f t="shared" si="2"/>
        <v>9.9629999999999992</v>
      </c>
      <c r="H15" s="28">
        <v>9.2496859590106695</v>
      </c>
      <c r="I15" s="24">
        <v>8.8879999999999999</v>
      </c>
      <c r="J15" s="4">
        <f t="shared" si="3"/>
        <v>18.850999999999999</v>
      </c>
      <c r="K15" s="28">
        <v>0.12914946599999999</v>
      </c>
      <c r="L15" s="28">
        <v>1.3191256309999999</v>
      </c>
      <c r="M15" s="28">
        <f t="shared" si="0"/>
        <v>9.9498649221192377</v>
      </c>
      <c r="N15" s="28">
        <f t="shared" si="1"/>
        <v>0.6193403510041906</v>
      </c>
      <c r="O15">
        <v>31</v>
      </c>
    </row>
    <row r="16" spans="1:15" x14ac:dyDescent="0.35">
      <c r="A16">
        <v>2020</v>
      </c>
      <c r="B16" s="1">
        <v>44075</v>
      </c>
      <c r="C16" s="28">
        <v>8.2273449920508739</v>
      </c>
      <c r="D16" s="20">
        <v>7.0819999999999999</v>
      </c>
      <c r="E16" s="20">
        <v>8.4000000000000005E-2</v>
      </c>
      <c r="F16" s="20">
        <v>1.2789999999999999</v>
      </c>
      <c r="G16" s="4">
        <f t="shared" si="2"/>
        <v>8.4450000000000003</v>
      </c>
      <c r="H16" s="28">
        <v>9.256527745041458</v>
      </c>
      <c r="I16" s="20">
        <v>8.3119999999999994</v>
      </c>
      <c r="J16" s="4">
        <f t="shared" si="3"/>
        <v>16.756999999999998</v>
      </c>
      <c r="K16" s="28">
        <v>0.12639505600000001</v>
      </c>
      <c r="L16" s="28">
        <v>1.4234382699999999</v>
      </c>
      <c r="M16" s="28">
        <f t="shared" si="0"/>
        <v>9.7771783180508738</v>
      </c>
      <c r="N16" s="28">
        <f t="shared" si="1"/>
        <v>0.63445686876974439</v>
      </c>
      <c r="O16">
        <v>30</v>
      </c>
    </row>
    <row r="17" spans="1:18" x14ac:dyDescent="0.35">
      <c r="A17">
        <v>2020</v>
      </c>
      <c r="B17" s="1">
        <v>44105</v>
      </c>
      <c r="C17" s="28">
        <v>8.5015898251192379</v>
      </c>
      <c r="D17" s="20">
        <v>7.96</v>
      </c>
      <c r="E17" s="20">
        <v>6.7000000000000004E-2</v>
      </c>
      <c r="F17" s="20">
        <v>1.2290000000000001</v>
      </c>
      <c r="G17" s="4">
        <f t="shared" si="2"/>
        <v>9.2560000000000002</v>
      </c>
      <c r="H17" s="28">
        <v>10.28242850428424</v>
      </c>
      <c r="I17" s="20">
        <v>8.9700000000000006</v>
      </c>
      <c r="J17" s="4">
        <f t="shared" si="3"/>
        <v>18.225999999999999</v>
      </c>
      <c r="K17" s="28">
        <v>0.130992777</v>
      </c>
      <c r="L17" s="28">
        <v>1.5358997720000001</v>
      </c>
      <c r="M17" s="28">
        <f t="shared" si="0"/>
        <v>10.168482374119238</v>
      </c>
      <c r="N17" s="28">
        <f t="shared" si="1"/>
        <v>0.65970680252914449</v>
      </c>
      <c r="O17">
        <v>31</v>
      </c>
    </row>
    <row r="18" spans="1:18" x14ac:dyDescent="0.35">
      <c r="A18">
        <v>2020</v>
      </c>
      <c r="B18" s="1">
        <v>44136</v>
      </c>
      <c r="C18" s="28">
        <v>8.2273449920508739</v>
      </c>
      <c r="D18" s="24">
        <v>8.26</v>
      </c>
      <c r="E18" s="24">
        <v>6.4000000000000001E-2</v>
      </c>
      <c r="F18" s="24">
        <v>1.3620000000000001</v>
      </c>
      <c r="G18" s="4">
        <f t="shared" si="2"/>
        <v>9.6859999999999999</v>
      </c>
      <c r="H18" s="28">
        <v>10.099592881976516</v>
      </c>
      <c r="I18" s="24">
        <v>9.6150000000000002</v>
      </c>
      <c r="J18" s="4">
        <f t="shared" si="3"/>
        <v>19.301000000000002</v>
      </c>
      <c r="K18" s="28">
        <v>0.13006720899999999</v>
      </c>
      <c r="L18" s="28">
        <v>1.5413226440000001</v>
      </c>
      <c r="M18" s="28">
        <f t="shared" si="0"/>
        <v>9.8987348450508748</v>
      </c>
      <c r="N18" s="28">
        <f t="shared" si="1"/>
        <v>0.66661092423424639</v>
      </c>
      <c r="O18">
        <v>30</v>
      </c>
      <c r="P18" s="17"/>
    </row>
    <row r="19" spans="1:18" ht="15.75" customHeight="1" x14ac:dyDescent="0.35">
      <c r="A19">
        <v>2020</v>
      </c>
      <c r="B19" s="1">
        <v>44166</v>
      </c>
      <c r="C19" s="28">
        <v>8.5015898251192379</v>
      </c>
      <c r="D19" s="20">
        <v>8.9420000000000002</v>
      </c>
      <c r="E19" s="20">
        <v>6.6000000000000003E-2</v>
      </c>
      <c r="F19" s="20">
        <v>1.484</v>
      </c>
      <c r="G19" s="4">
        <f t="shared" si="2"/>
        <v>10.492000000000001</v>
      </c>
      <c r="H19" s="28">
        <v>10.428228555149733</v>
      </c>
      <c r="I19" s="20">
        <v>10.291</v>
      </c>
      <c r="J19" s="4">
        <f t="shared" si="3"/>
        <v>20.783000000000001</v>
      </c>
      <c r="K19" s="28">
        <v>0.13264258900000001</v>
      </c>
      <c r="L19" s="28">
        <v>1.631184682</v>
      </c>
      <c r="M19" s="28">
        <f t="shared" si="0"/>
        <v>10.265417096119238</v>
      </c>
      <c r="N19" s="28">
        <f t="shared" si="1"/>
        <v>0.66753695649254741</v>
      </c>
      <c r="O19">
        <v>31</v>
      </c>
    </row>
    <row r="20" spans="1:18" ht="15.75" customHeight="1" x14ac:dyDescent="0.35">
      <c r="A20">
        <v>2021</v>
      </c>
      <c r="B20" s="1">
        <v>44197</v>
      </c>
      <c r="C20" s="28">
        <v>8.891616769877146</v>
      </c>
      <c r="D20" s="24">
        <v>8.8829999999999991</v>
      </c>
      <c r="E20" s="24">
        <v>6.2E-2</v>
      </c>
      <c r="F20" s="24">
        <v>1.512</v>
      </c>
      <c r="G20" s="4">
        <f t="shared" si="2"/>
        <v>10.456999999999999</v>
      </c>
      <c r="H20" s="28">
        <v>9.9770539729733212</v>
      </c>
      <c r="I20" s="24">
        <v>10.237</v>
      </c>
      <c r="J20" s="4">
        <f t="shared" si="3"/>
        <v>20.693999999999999</v>
      </c>
      <c r="K20" s="28">
        <v>6.1876770276171555E-2</v>
      </c>
      <c r="L20" s="28">
        <v>1.4812407065590749</v>
      </c>
      <c r="M20" s="28">
        <f t="shared" ref="M20:M31" si="4">L20+K20+C20</f>
        <v>10.434734246712392</v>
      </c>
      <c r="N20" s="28">
        <f t="shared" ref="N20:N31" si="5">SUM(C20+H20+K20+L20)/O20</f>
        <v>0.65844478128018435</v>
      </c>
      <c r="O20">
        <v>31</v>
      </c>
    </row>
    <row r="21" spans="1:18" x14ac:dyDescent="0.35">
      <c r="A21">
        <v>2021</v>
      </c>
      <c r="B21" s="1">
        <v>44228</v>
      </c>
      <c r="C21" s="28">
        <v>7.9473328612486966</v>
      </c>
      <c r="D21" s="38">
        <v>7.9749999999999996</v>
      </c>
      <c r="E21" s="38">
        <v>5.8999999999999997E-2</v>
      </c>
      <c r="F21" s="38">
        <v>1.329</v>
      </c>
      <c r="G21" s="4">
        <f t="shared" si="2"/>
        <v>9.3629999999999995</v>
      </c>
      <c r="H21" s="28">
        <v>8.9926961764437117</v>
      </c>
      <c r="I21" s="38">
        <v>8.9920000000000009</v>
      </c>
      <c r="J21" s="4">
        <f t="shared" si="3"/>
        <v>18.355</v>
      </c>
      <c r="K21" s="28">
        <v>5.5120637153777352E-2</v>
      </c>
      <c r="L21" s="28">
        <v>1.3338409180410864</v>
      </c>
      <c r="M21" s="28">
        <f t="shared" si="4"/>
        <v>9.3362944164435611</v>
      </c>
      <c r="N21" s="28">
        <f t="shared" si="5"/>
        <v>0.65460680688883122</v>
      </c>
      <c r="O21">
        <v>28</v>
      </c>
    </row>
    <row r="22" spans="1:18" x14ac:dyDescent="0.35">
      <c r="A22">
        <v>2021</v>
      </c>
      <c r="B22" s="1">
        <v>44256</v>
      </c>
      <c r="C22" s="28">
        <v>8.795891776831013</v>
      </c>
      <c r="D22" s="20">
        <v>8.75</v>
      </c>
      <c r="E22" s="20">
        <v>0.06</v>
      </c>
      <c r="F22" s="20">
        <v>1.502</v>
      </c>
      <c r="G22" s="26">
        <f t="shared" si="2"/>
        <v>10.312000000000001</v>
      </c>
      <c r="H22" s="28">
        <v>9.8812925982143494</v>
      </c>
      <c r="I22" s="20">
        <v>9.8610000000000007</v>
      </c>
      <c r="J22" s="4">
        <f t="shared" si="3"/>
        <v>20.173000000000002</v>
      </c>
      <c r="K22" s="28">
        <v>6.0945292190808686E-2</v>
      </c>
      <c r="L22" s="28">
        <v>1.4542946189162844</v>
      </c>
      <c r="M22" s="28">
        <f t="shared" si="4"/>
        <v>10.311131687938106</v>
      </c>
      <c r="N22" s="28">
        <f t="shared" si="5"/>
        <v>0.65136852535975676</v>
      </c>
      <c r="O22">
        <v>31</v>
      </c>
      <c r="R22" s="1"/>
    </row>
    <row r="23" spans="1:18" x14ac:dyDescent="0.35">
      <c r="A23">
        <v>2021</v>
      </c>
      <c r="B23" s="1">
        <v>44287</v>
      </c>
      <c r="C23" s="28">
        <v>7.971223647462466</v>
      </c>
      <c r="D23" s="20">
        <v>8.1829999999999998</v>
      </c>
      <c r="E23" s="20">
        <v>0.06</v>
      </c>
      <c r="F23" s="20">
        <v>1.274</v>
      </c>
      <c r="G23" s="4">
        <f t="shared" si="2"/>
        <v>9.5169999999999995</v>
      </c>
      <c r="H23" s="28">
        <v>8.2716033054237279</v>
      </c>
      <c r="I23" s="24">
        <v>9.3819999999999997</v>
      </c>
      <c r="J23" s="4">
        <f t="shared" si="3"/>
        <v>18.899000000000001</v>
      </c>
      <c r="K23" s="28">
        <v>5.8092977993510431E-2</v>
      </c>
      <c r="L23" s="28">
        <v>1.2482922708942203</v>
      </c>
      <c r="M23" s="28">
        <f t="shared" si="4"/>
        <v>9.2776088963501966</v>
      </c>
      <c r="N23" s="28">
        <f t="shared" si="5"/>
        <v>0.58497374005913083</v>
      </c>
      <c r="O23">
        <v>30</v>
      </c>
      <c r="R23" s="21"/>
    </row>
    <row r="24" spans="1:18" x14ac:dyDescent="0.35">
      <c r="A24">
        <v>2021</v>
      </c>
      <c r="B24" s="1">
        <v>44317</v>
      </c>
      <c r="C24" s="28">
        <v>7.8415790451836074</v>
      </c>
      <c r="D24" s="24">
        <v>8.19</v>
      </c>
      <c r="E24" s="24">
        <v>6.4000000000000001E-2</v>
      </c>
      <c r="F24" s="24">
        <v>0.84299999999999997</v>
      </c>
      <c r="G24" s="26">
        <f t="shared" si="2"/>
        <v>9.0969999999999995</v>
      </c>
      <c r="H24" s="28">
        <v>8.4884148899606764</v>
      </c>
      <c r="I24" s="24">
        <v>8.6940000000000008</v>
      </c>
      <c r="J24" s="4">
        <f t="shared" si="3"/>
        <v>17.791</v>
      </c>
      <c r="K24" s="28">
        <v>5.9479693303728709E-2</v>
      </c>
      <c r="L24" s="28">
        <v>1.0051580522440815</v>
      </c>
      <c r="M24" s="28">
        <f t="shared" si="4"/>
        <v>8.9062167907314169</v>
      </c>
      <c r="N24" s="28">
        <f t="shared" si="5"/>
        <v>0.56111715099006754</v>
      </c>
      <c r="O24">
        <v>31</v>
      </c>
      <c r="R24" s="21"/>
    </row>
    <row r="25" spans="1:18" x14ac:dyDescent="0.35">
      <c r="A25">
        <v>2021</v>
      </c>
      <c r="B25" s="1">
        <v>44348</v>
      </c>
      <c r="C25" s="28">
        <v>8.2820884319960442</v>
      </c>
      <c r="D25" s="29">
        <v>7.984</v>
      </c>
      <c r="E25" s="29">
        <v>5.8999999999999997E-2</v>
      </c>
      <c r="F25" s="29">
        <v>0.93600000000000005</v>
      </c>
      <c r="G25" s="4">
        <f t="shared" si="2"/>
        <v>8.9789999999999992</v>
      </c>
      <c r="H25" s="28">
        <v>8.5524970409120868</v>
      </c>
      <c r="I25" s="29">
        <v>7.9279999999999999</v>
      </c>
      <c r="J25" s="4">
        <f t="shared" si="3"/>
        <v>16.907</v>
      </c>
      <c r="K25" s="28">
        <v>5.6899276331932924E-2</v>
      </c>
      <c r="L25" s="28">
        <v>1.2455548713579276</v>
      </c>
      <c r="M25" s="28">
        <f t="shared" si="4"/>
        <v>9.5845425796859054</v>
      </c>
      <c r="N25" s="28">
        <f t="shared" si="5"/>
        <v>0.60456798735326645</v>
      </c>
      <c r="O25">
        <v>30</v>
      </c>
      <c r="R25" s="21"/>
    </row>
    <row r="26" spans="1:18" x14ac:dyDescent="0.35">
      <c r="A26">
        <v>2021</v>
      </c>
      <c r="B26" s="1">
        <v>44378</v>
      </c>
      <c r="C26" s="28">
        <v>8.6359550157412741</v>
      </c>
      <c r="D26" s="29"/>
      <c r="E26" s="29"/>
      <c r="F26" s="29"/>
      <c r="G26" s="26">
        <f t="shared" si="2"/>
        <v>0</v>
      </c>
      <c r="H26" s="28">
        <v>9.8061104850577383</v>
      </c>
      <c r="I26" s="29"/>
      <c r="J26" s="4">
        <f t="shared" si="3"/>
        <v>0</v>
      </c>
      <c r="K26" s="28">
        <v>5.8004059908853378E-2</v>
      </c>
      <c r="L26" s="28">
        <v>1.4412172260531946</v>
      </c>
      <c r="M26" s="28">
        <f t="shared" si="4"/>
        <v>10.135176301703321</v>
      </c>
      <c r="N26" s="28">
        <f t="shared" si="5"/>
        <v>0.6432673157019696</v>
      </c>
      <c r="O26">
        <v>31</v>
      </c>
      <c r="R26" s="21"/>
    </row>
    <row r="27" spans="1:18" x14ac:dyDescent="0.35">
      <c r="A27">
        <v>2021</v>
      </c>
      <c r="B27" s="1">
        <v>44409</v>
      </c>
      <c r="C27" s="28">
        <v>8.6754916069112369</v>
      </c>
      <c r="D27" s="29"/>
      <c r="E27" s="29"/>
      <c r="F27" s="29"/>
      <c r="G27" s="25">
        <f t="shared" si="2"/>
        <v>0</v>
      </c>
      <c r="H27" s="28">
        <v>9.6893022106347182</v>
      </c>
      <c r="I27" s="29"/>
      <c r="J27" s="4">
        <f t="shared" si="3"/>
        <v>0</v>
      </c>
      <c r="K27" s="28">
        <v>5.7344490896866773E-2</v>
      </c>
      <c r="L27" s="28">
        <v>1.3994307440548652</v>
      </c>
      <c r="M27" s="28">
        <f t="shared" si="4"/>
        <v>10.132266841862968</v>
      </c>
      <c r="N27" s="28">
        <f t="shared" si="5"/>
        <v>0.63940545330637699</v>
      </c>
      <c r="O27">
        <v>31</v>
      </c>
      <c r="R27" s="21"/>
    </row>
    <row r="28" spans="1:18" x14ac:dyDescent="0.35">
      <c r="A28">
        <v>2021</v>
      </c>
      <c r="B28" s="1">
        <v>44440</v>
      </c>
      <c r="C28" s="28">
        <v>8.3629843185335631</v>
      </c>
      <c r="D28" s="29"/>
      <c r="E28" s="29"/>
      <c r="F28" s="29"/>
      <c r="G28" s="25">
        <f t="shared" si="2"/>
        <v>0</v>
      </c>
      <c r="H28" s="28">
        <v>8.6379183341364563</v>
      </c>
      <c r="I28" s="29"/>
      <c r="J28" s="4">
        <f t="shared" si="3"/>
        <v>0</v>
      </c>
      <c r="K28" s="28">
        <v>4.9277586450443778E-2</v>
      </c>
      <c r="L28" s="28">
        <v>1.3170747613513412</v>
      </c>
      <c r="M28" s="28">
        <f t="shared" si="4"/>
        <v>9.7293366663353478</v>
      </c>
      <c r="N28" s="28">
        <f t="shared" si="5"/>
        <v>0.61224183334906024</v>
      </c>
      <c r="O28">
        <v>30</v>
      </c>
    </row>
    <row r="29" spans="1:18" x14ac:dyDescent="0.35">
      <c r="A29">
        <v>2021</v>
      </c>
      <c r="B29" s="1">
        <v>44470</v>
      </c>
      <c r="C29" s="28">
        <v>8.7025791641899559</v>
      </c>
      <c r="D29" s="29"/>
      <c r="E29" s="29"/>
      <c r="F29" s="29"/>
      <c r="G29" s="4">
        <f t="shared" si="2"/>
        <v>0</v>
      </c>
      <c r="H29" s="28">
        <v>10.269816318734653</v>
      </c>
      <c r="I29" s="29"/>
      <c r="J29" s="4">
        <f t="shared" si="3"/>
        <v>0</v>
      </c>
      <c r="K29" s="28">
        <v>0.12398226733967022</v>
      </c>
      <c r="L29" s="28">
        <v>1.4508948316008001</v>
      </c>
      <c r="M29" s="28">
        <f t="shared" si="4"/>
        <v>10.277456263130427</v>
      </c>
      <c r="N29" s="28">
        <f t="shared" si="5"/>
        <v>0.66281524457629293</v>
      </c>
      <c r="O29">
        <v>31</v>
      </c>
    </row>
    <row r="30" spans="1:18" x14ac:dyDescent="0.35">
      <c r="A30">
        <v>2021</v>
      </c>
      <c r="B30" s="1">
        <v>44501</v>
      </c>
      <c r="C30" s="28">
        <v>8.6836120635061889</v>
      </c>
      <c r="D30" s="29"/>
      <c r="E30" s="29"/>
      <c r="F30" s="29"/>
      <c r="G30" s="25">
        <f t="shared" si="2"/>
        <v>0</v>
      </c>
      <c r="H30" s="28">
        <v>9.9218889791883402</v>
      </c>
      <c r="I30" s="29"/>
      <c r="J30" s="4">
        <f t="shared" si="3"/>
        <v>0</v>
      </c>
      <c r="K30" s="28">
        <v>0.11924614683357504</v>
      </c>
      <c r="L30" s="28">
        <v>1.4127767774405326</v>
      </c>
      <c r="M30" s="28">
        <f t="shared" si="4"/>
        <v>10.215634987780296</v>
      </c>
      <c r="N30" s="28">
        <f t="shared" si="5"/>
        <v>0.67125079889895456</v>
      </c>
      <c r="O30">
        <v>30</v>
      </c>
    </row>
    <row r="31" spans="1:18" x14ac:dyDescent="0.35">
      <c r="A31">
        <v>2021</v>
      </c>
      <c r="B31" s="1">
        <v>44531</v>
      </c>
      <c r="C31" s="28">
        <v>9.0953141292084183</v>
      </c>
      <c r="D31" s="29"/>
      <c r="E31" s="29"/>
      <c r="F31" s="29"/>
      <c r="G31" s="4">
        <f t="shared" si="2"/>
        <v>0</v>
      </c>
      <c r="H31" s="28">
        <v>10.361352518739492</v>
      </c>
      <c r="I31" s="29"/>
      <c r="J31" s="4">
        <f t="shared" si="3"/>
        <v>0</v>
      </c>
      <c r="K31" s="28">
        <v>0.12251608402584679</v>
      </c>
      <c r="L31" s="28">
        <v>1.4891930181378825</v>
      </c>
      <c r="M31" s="28">
        <f t="shared" si="4"/>
        <v>10.707023231372148</v>
      </c>
      <c r="N31" s="28">
        <f t="shared" si="5"/>
        <v>0.67962502419714976</v>
      </c>
      <c r="O31">
        <v>31</v>
      </c>
    </row>
    <row r="32" spans="1:18" ht="15" hidden="1" customHeight="1" x14ac:dyDescent="0.35">
      <c r="A32" s="3"/>
      <c r="B32" s="1"/>
      <c r="C32" s="2"/>
      <c r="D32" s="18"/>
      <c r="E32" s="18"/>
      <c r="F32" s="18"/>
      <c r="G32" s="4">
        <f t="shared" si="2"/>
        <v>0</v>
      </c>
      <c r="I32" s="29"/>
      <c r="L32">
        <v>1.6674309972325536</v>
      </c>
      <c r="M32" s="28">
        <f t="shared" ref="M32" si="6">L32+K32+C32</f>
        <v>1.6674309972325536</v>
      </c>
      <c r="N32" s="22">
        <f t="shared" ref="N32" si="7">SUM(C32,H32,K32,L32)/31</f>
        <v>5.3788096684921086E-2</v>
      </c>
    </row>
    <row r="33" spans="1:10" x14ac:dyDescent="0.35">
      <c r="A33" s="3"/>
      <c r="B33" s="1"/>
      <c r="C33" s="2"/>
      <c r="D33" s="18"/>
      <c r="E33" s="18"/>
      <c r="F33" s="29"/>
      <c r="I33" s="29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46</v>
      </c>
    </row>
    <row r="52" spans="1:4" x14ac:dyDescent="0.35">
      <c r="A52" t="s">
        <v>45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46</v>
      </c>
    </row>
    <row r="62" spans="1:4" x14ac:dyDescent="0.35">
      <c r="A62" t="s">
        <v>45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zoomScale="80" zoomScaleNormal="80" workbookViewId="0">
      <selection activeCell="J25" sqref="J25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5.453125" customWidth="1"/>
    <col min="11" max="11" width="12.54296875" customWidth="1"/>
    <col min="13" max="13" width="14.54296875" customWidth="1"/>
    <col min="14" max="14" width="10.54296875" bestFit="1" customWidth="1"/>
  </cols>
  <sheetData>
    <row r="2" spans="1:15" x14ac:dyDescent="0.35">
      <c r="A2" s="31"/>
      <c r="B2" s="31"/>
      <c r="C2" s="44" t="s">
        <v>15</v>
      </c>
      <c r="D2" s="44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5" ht="58" x14ac:dyDescent="0.35">
      <c r="A3" s="31"/>
      <c r="B3" s="31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5" x14ac:dyDescent="0.35">
      <c r="A4" s="31" t="s">
        <v>13</v>
      </c>
      <c r="B4" s="31" t="s">
        <v>14</v>
      </c>
      <c r="C4" s="35" t="s">
        <v>43</v>
      </c>
      <c r="D4" s="35" t="s">
        <v>43</v>
      </c>
      <c r="E4" s="35" t="s">
        <v>43</v>
      </c>
      <c r="F4" s="35" t="s">
        <v>43</v>
      </c>
      <c r="G4" s="35" t="s">
        <v>43</v>
      </c>
      <c r="H4" s="31" t="s">
        <v>39</v>
      </c>
      <c r="I4" s="35" t="s">
        <v>39</v>
      </c>
      <c r="J4" s="31" t="s">
        <v>42</v>
      </c>
      <c r="K4" s="35" t="s">
        <v>43</v>
      </c>
      <c r="L4" s="35" t="s">
        <v>43</v>
      </c>
      <c r="M4" s="35" t="s">
        <v>43</v>
      </c>
    </row>
    <row r="5" spans="1:15" x14ac:dyDescent="0.35">
      <c r="A5" s="30"/>
      <c r="B5" s="30"/>
      <c r="C5" s="43" t="s">
        <v>11</v>
      </c>
      <c r="D5" s="43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5" ht="58" x14ac:dyDescent="0.35">
      <c r="A6" s="30"/>
      <c r="B6" s="30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5" x14ac:dyDescent="0.3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40</v>
      </c>
      <c r="I7" s="30" t="s">
        <v>40</v>
      </c>
      <c r="J7" s="30" t="s">
        <v>41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5" x14ac:dyDescent="0.35">
      <c r="A8">
        <v>2020</v>
      </c>
      <c r="B8" s="1">
        <v>43831</v>
      </c>
      <c r="C8" s="32">
        <f>'produksjonsdata-Sm3'!C8*6.29/'produksjonsdata-per dag'!$N8</f>
        <v>1.653626188064516</v>
      </c>
      <c r="D8" s="32">
        <f>'produksjonsdata-Sm3'!D8*6.29/'produksjonsdata-per dag'!$N8</f>
        <v>1.6536612903225807</v>
      </c>
      <c r="E8" s="32">
        <f>'produksjonsdata-Sm3'!E8*6.29/'produksjonsdata-per dag'!$N8</f>
        <v>2.9420967741935481E-2</v>
      </c>
      <c r="F8" s="32">
        <f>'produksjonsdata-Sm3'!F8*6.29/'produksjonsdata-per dag'!$N8</f>
        <v>0.29420967741935483</v>
      </c>
      <c r="G8" s="32">
        <f>'produksjonsdata-Sm3'!G8*6.29/'produksjonsdata-per dag'!$N8</f>
        <v>1.9772919354838707</v>
      </c>
      <c r="H8" s="32">
        <f>'produksjonsdata-Sm3'!H8*1000/'produksjonsdata-per dag'!$N8</f>
        <v>342.89789631617793</v>
      </c>
      <c r="I8" s="32">
        <f>'produksjonsdata-Sm3'!I8*1000/'produksjonsdata-per dag'!$N8</f>
        <v>338.12903225806451</v>
      </c>
      <c r="J8" s="32">
        <f>'produksjonsdata-Sm3'!J8/N8</f>
        <v>0.65248387096774185</v>
      </c>
      <c r="K8" s="32">
        <f>'produksjonsdata-Sm3'!K8*6.29/'produksjonsdata-per dag'!$N8</f>
        <v>2.8836983648709676E-2</v>
      </c>
      <c r="L8" s="34">
        <f>'produksjonsdata-Sm3'!L8*6.29/'produksjonsdata-per dag'!$N8</f>
        <v>0.31951667329903227</v>
      </c>
      <c r="M8" s="32">
        <f>L8+K8+C8</f>
        <v>2.0019798450122579</v>
      </c>
      <c r="N8">
        <f>B9-B8</f>
        <v>31</v>
      </c>
      <c r="O8">
        <f>H8/L8</f>
        <v>1073.1768479426532</v>
      </c>
    </row>
    <row r="9" spans="1:15" x14ac:dyDescent="0.35">
      <c r="A9">
        <v>2020</v>
      </c>
      <c r="B9" s="1">
        <v>43862</v>
      </c>
      <c r="C9" s="32">
        <f>'produksjonsdata-Sm3'!C9*6.29/'produksjonsdata-per dag'!$N9</f>
        <v>1.7607215262068965</v>
      </c>
      <c r="D9" s="32">
        <f>'produksjonsdata-Sm3'!D9*6.29/'produksjonsdata-per dag'!$N9</f>
        <v>1.7605493103448278</v>
      </c>
      <c r="E9" s="32">
        <f>'produksjonsdata-Sm3'!E9*6.29/'produksjonsdata-per dag'!$N9</f>
        <v>2.9497931034482762E-2</v>
      </c>
      <c r="F9" s="32">
        <f>'produksjonsdata-Sm3'!F9*6.29/'produksjonsdata-per dag'!$N9</f>
        <v>0.31146344827586203</v>
      </c>
      <c r="G9" s="32">
        <f>'produksjonsdata-Sm3'!G9*6.29/'produksjonsdata-per dag'!$N9</f>
        <v>2.1015106896551723</v>
      </c>
      <c r="H9" s="32">
        <f>'produksjonsdata-Sm3'!H9*1000/'produksjonsdata-per dag'!$N9</f>
        <v>341.17528336909209</v>
      </c>
      <c r="I9" s="32">
        <f>'produksjonsdata-Sm3'!I9*1000/'produksjonsdata-per dag'!$N9</f>
        <v>340.72413793103448</v>
      </c>
      <c r="J9" s="32">
        <f>'produksjonsdata-Sm3'!J9/N9</f>
        <v>0.67482758620689653</v>
      </c>
      <c r="K9" s="32">
        <f>'produksjonsdata-Sm3'!K9*6.29/'produksjonsdata-per dag'!$N9</f>
        <v>2.8077943363103451E-2</v>
      </c>
      <c r="L9" s="32">
        <f>'produksjonsdata-Sm3'!L9*6.29/'produksjonsdata-per dag'!$N9</f>
        <v>0.31792853888482758</v>
      </c>
      <c r="M9" s="32">
        <f t="shared" ref="M9:M19" si="0">L9+K9+C9</f>
        <v>2.1067280084548274</v>
      </c>
      <c r="N9">
        <f t="shared" ref="N9:N31" si="1">B10-B9</f>
        <v>29</v>
      </c>
      <c r="O9">
        <f t="shared" ref="O9:O31" si="2">H9/L9</f>
        <v>1073.1194015038891</v>
      </c>
    </row>
    <row r="10" spans="1:15" x14ac:dyDescent="0.35">
      <c r="A10">
        <v>2020</v>
      </c>
      <c r="B10" s="1">
        <v>43891</v>
      </c>
      <c r="C10" s="32">
        <f>'produksjonsdata-Sm3'!C10*6.29/'produksjonsdata-per dag'!$N10</f>
        <v>1.7067091212903223</v>
      </c>
      <c r="D10" s="32">
        <f>'produksjonsdata-Sm3'!D10*6.29/'produksjonsdata-per dag'!$N10</f>
        <v>1.7074306451612902</v>
      </c>
      <c r="E10" s="32">
        <f>'produksjonsdata-Sm3'!E10*6.29/'produksjonsdata-per dag'!$N10</f>
        <v>2.8000645161290326E-2</v>
      </c>
      <c r="F10" s="32">
        <f>'produksjonsdata-Sm3'!F10*6.29/'produksjonsdata-per dag'!$N10</f>
        <v>0.32200741935483868</v>
      </c>
      <c r="G10" s="32">
        <f>'produksjonsdata-Sm3'!G10*6.29/'produksjonsdata-per dag'!$N10</f>
        <v>2.0574387096774189</v>
      </c>
      <c r="H10" s="32">
        <f>'produksjonsdata-Sm3'!H10*1000/'produksjonsdata-per dag'!$N10</f>
        <v>336.69516621946963</v>
      </c>
      <c r="I10" s="32">
        <f>'produksjonsdata-Sm3'!I10*1000/'produksjonsdata-per dag'!$N10</f>
        <v>345.67741935483872</v>
      </c>
      <c r="J10" s="32">
        <f>'produksjonsdata-Sm3'!J10/N10</f>
        <v>0.67277419354838708</v>
      </c>
      <c r="K10" s="32">
        <f>'produksjonsdata-Sm3'!K10*6.29/'produksjonsdata-per dag'!$N10</f>
        <v>2.615827818967742E-2</v>
      </c>
      <c r="L10" s="32">
        <f>'produksjonsdata-Sm3'!L10*6.29/'produksjonsdata-per dag'!$N10</f>
        <v>0.31280928695741933</v>
      </c>
      <c r="M10" s="32">
        <f t="shared" si="0"/>
        <v>2.0456766864374192</v>
      </c>
      <c r="N10">
        <f t="shared" si="1"/>
        <v>31</v>
      </c>
      <c r="O10">
        <f t="shared" si="2"/>
        <v>1076.3592395046178</v>
      </c>
    </row>
    <row r="11" spans="1:15" x14ac:dyDescent="0.35">
      <c r="A11">
        <v>2020</v>
      </c>
      <c r="B11" s="1">
        <v>43922</v>
      </c>
      <c r="C11" s="32">
        <f>'produksjonsdata-Sm3'!C11*6.29/'produksjonsdata-per dag'!$N11</f>
        <v>1.7508102989553014</v>
      </c>
      <c r="D11" s="32">
        <f>'produksjonsdata-Sm3'!D11*6.29/'produksjonsdata-per dag'!$N11</f>
        <v>1.7614096666666665</v>
      </c>
      <c r="E11" s="32">
        <f>'produksjonsdata-Sm3'!E11*6.29/'produksjonsdata-per dag'!$N11</f>
        <v>2.8305000000000004E-2</v>
      </c>
      <c r="F11" s="32">
        <f>'produksjonsdata-Sm3'!F11*6.29/'produksjonsdata-per dag'!$N11</f>
        <v>0.30233933333333335</v>
      </c>
      <c r="G11" s="32">
        <f>'produksjonsdata-Sm3'!G11*6.29/'produksjonsdata-per dag'!$N11</f>
        <v>2.0920540000000001</v>
      </c>
      <c r="H11" s="32">
        <f>'produksjonsdata-Sm3'!H11*1000/'produksjonsdata-per dag'!$N11</f>
        <v>312.32748687227598</v>
      </c>
      <c r="I11" s="32">
        <f>'produksjonsdata-Sm3'!I11*1000/'produksjonsdata-per dag'!$N11</f>
        <v>302.83333333333331</v>
      </c>
      <c r="J11" s="32">
        <f>'produksjonsdata-Sm3'!J11/N11</f>
        <v>0.63543333333333341</v>
      </c>
      <c r="K11" s="32">
        <f>'produksjonsdata-Sm3'!K11*6.29/'produksjonsdata-per dag'!$N11</f>
        <v>2.7289777646000001E-2</v>
      </c>
      <c r="L11" s="32">
        <f>'produksjonsdata-Sm3'!L11*6.29/'produksjonsdata-per dag'!$N11</f>
        <v>0.28541569520833332</v>
      </c>
      <c r="M11" s="32">
        <f t="shared" si="0"/>
        <v>2.0635157718096346</v>
      </c>
      <c r="N11">
        <f t="shared" si="1"/>
        <v>30</v>
      </c>
      <c r="O11">
        <f t="shared" si="2"/>
        <v>1094.2898099710283</v>
      </c>
    </row>
    <row r="12" spans="1:15" x14ac:dyDescent="0.35">
      <c r="A12">
        <v>2020</v>
      </c>
      <c r="B12" s="1">
        <v>43952</v>
      </c>
      <c r="C12" s="32">
        <f>'produksjonsdata-Sm3'!C12*6.29/'produksjonsdata-per dag'!$N12</f>
        <v>1.723509894240904</v>
      </c>
      <c r="D12" s="32">
        <f>'produksjonsdata-Sm3'!D12*6.29/'produksjonsdata-per dag'!$N12</f>
        <v>1.7534896774193547</v>
      </c>
      <c r="E12" s="32">
        <f>'produksjonsdata-Sm3'!E12*6.29/'produksjonsdata-per dag'!$N12</f>
        <v>2.1507741935483871E-2</v>
      </c>
      <c r="F12" s="32">
        <f>'produksjonsdata-Sm3'!F12*6.29/'produksjonsdata-per dag'!$N12</f>
        <v>0.26133935483870968</v>
      </c>
      <c r="G12" s="32">
        <f>'produksjonsdata-Sm3'!G12*6.29/'produksjonsdata-per dag'!$N12</f>
        <v>2.0363367741935483</v>
      </c>
      <c r="H12" s="32">
        <f>'produksjonsdata-Sm3'!H12*1000/'produksjonsdata-per dag'!$N12</f>
        <v>290.54171629137568</v>
      </c>
      <c r="I12" s="32">
        <f>'produksjonsdata-Sm3'!I12*1000/'produksjonsdata-per dag'!$N12</f>
        <v>264.22580645161293</v>
      </c>
      <c r="J12" s="32">
        <f>'produksjonsdata-Sm3'!J12/N12</f>
        <v>0.58796774193548385</v>
      </c>
      <c r="K12" s="32">
        <f>'produksjonsdata-Sm3'!K12*6.29/'produksjonsdata-per dag'!$N12</f>
        <v>2.62505421416129E-2</v>
      </c>
      <c r="L12" s="32">
        <f>'produksjonsdata-Sm3'!L12*6.29/'produksjonsdata-per dag'!$N12</f>
        <v>0.24583193385193547</v>
      </c>
      <c r="M12" s="32">
        <f t="shared" si="0"/>
        <v>1.9955923702344522</v>
      </c>
      <c r="N12">
        <f t="shared" si="1"/>
        <v>31</v>
      </c>
      <c r="O12">
        <f t="shared" si="2"/>
        <v>1181.8713368067506</v>
      </c>
    </row>
    <row r="13" spans="1:15" x14ac:dyDescent="0.35">
      <c r="A13">
        <v>2020</v>
      </c>
      <c r="B13" s="1">
        <v>43983</v>
      </c>
      <c r="C13" s="32">
        <f>'produksjonsdata-Sm3'!C13*6.29/'produksjonsdata-per dag'!$N13</f>
        <v>1.6090000000000002</v>
      </c>
      <c r="D13" s="32">
        <f>'produksjonsdata-Sm3'!D13*6.29/'produksjonsdata-per dag'!$N13</f>
        <v>1.542937</v>
      </c>
      <c r="E13" s="32">
        <f>'produksjonsdata-Sm3'!E13*6.29/'produksjonsdata-per dag'!$N13</f>
        <v>1.6983000000000002E-2</v>
      </c>
      <c r="F13" s="32">
        <f>'produksjonsdata-Sm3'!F13*6.29/'produksjonsdata-per dag'!$N13</f>
        <v>0.29730733333333331</v>
      </c>
      <c r="G13" s="32">
        <f>'produksjonsdata-Sm3'!G13*6.29/'produksjonsdata-per dag'!$N13</f>
        <v>1.8572273333333336</v>
      </c>
      <c r="H13" s="32">
        <f>'produksjonsdata-Sm3'!H13*1000/'produksjonsdata-per dag'!$N13</f>
        <v>313.00290652186402</v>
      </c>
      <c r="I13" s="32">
        <f>'produksjonsdata-Sm3'!I13*1000/'produksjonsdata-per dag'!$N13</f>
        <v>279.66666666666669</v>
      </c>
      <c r="J13" s="32">
        <f>'produksjonsdata-Sm3'!J13/N13</f>
        <v>0.57493333333333341</v>
      </c>
      <c r="K13" s="32">
        <f>'produksjonsdata-Sm3'!K13*6.29/'produksjonsdata-per dag'!$N13</f>
        <v>2.6991661628333337E-2</v>
      </c>
      <c r="L13" s="32">
        <f>'produksjonsdata-Sm3'!L13*6.29/'produksjonsdata-per dag'!$N13</f>
        <v>0.30243239136733335</v>
      </c>
      <c r="M13" s="32">
        <f t="shared" si="0"/>
        <v>1.9384240529956669</v>
      </c>
      <c r="N13">
        <f t="shared" si="1"/>
        <v>30</v>
      </c>
      <c r="O13">
        <f t="shared" si="2"/>
        <v>1034.9516634337351</v>
      </c>
    </row>
    <row r="14" spans="1:15" x14ac:dyDescent="0.35">
      <c r="A14">
        <v>2020</v>
      </c>
      <c r="B14" s="1">
        <v>44013</v>
      </c>
      <c r="C14" s="32">
        <f>'produksjonsdata-Sm3'!C14*6.29/'produksjonsdata-per dag'!$N14</f>
        <v>1.7250000000000003</v>
      </c>
      <c r="D14" s="32">
        <f>'produksjonsdata-Sm3'!D14*6.29/'produksjonsdata-per dag'!$N14</f>
        <v>1.7380690322580647</v>
      </c>
      <c r="E14" s="32">
        <f>'produksjonsdata-Sm3'!E14*6.29/'produksjonsdata-per dag'!$N14</f>
        <v>2.6783225806451615E-2</v>
      </c>
      <c r="F14" s="32">
        <f>'produksjonsdata-Sm3'!F14*6.29/'produksjonsdata-per dag'!$N14</f>
        <v>0.29623870967741939</v>
      </c>
      <c r="G14" s="32">
        <f>'produksjonsdata-Sm3'!G14*6.29/'produksjonsdata-per dag'!$N14</f>
        <v>2.0610909677419356</v>
      </c>
      <c r="H14" s="32">
        <f>'produksjonsdata-Sm3'!H14*1000/'produksjonsdata-per dag'!$N14</f>
        <v>310.12414916061681</v>
      </c>
      <c r="I14" s="32">
        <f>'produksjonsdata-Sm3'!I14*1000/'produksjonsdata-per dag'!$N14</f>
        <v>305.61290322580646</v>
      </c>
      <c r="J14" s="32">
        <f>'produksjonsdata-Sm3'!J14/N14</f>
        <v>0.63329032258064522</v>
      </c>
      <c r="K14" s="32">
        <f>'produksjonsdata-Sm3'!K14*6.29/'produksjonsdata-per dag'!$N14</f>
        <v>2.5954141109354838E-2</v>
      </c>
      <c r="L14" s="32">
        <f>'produksjonsdata-Sm3'!L14*6.29/'produksjonsdata-per dag'!$N14</f>
        <v>0.29088161407096769</v>
      </c>
      <c r="M14" s="32">
        <f t="shared" si="0"/>
        <v>2.041835755180323</v>
      </c>
      <c r="N14">
        <f t="shared" si="1"/>
        <v>31</v>
      </c>
      <c r="O14">
        <f t="shared" si="2"/>
        <v>1066.1524625786574</v>
      </c>
    </row>
    <row r="15" spans="1:15" x14ac:dyDescent="0.35">
      <c r="A15">
        <v>2020</v>
      </c>
      <c r="B15" s="1">
        <v>44044</v>
      </c>
      <c r="C15" s="32">
        <f>'produksjonsdata-Sm3'!C15*6.29/'produksjonsdata-per dag'!$N15</f>
        <v>1.7250000000000003</v>
      </c>
      <c r="D15" s="32">
        <f>'produksjonsdata-Sm3'!D15*6.29/'produksjonsdata-per dag'!$N15</f>
        <v>1.7248803225806451</v>
      </c>
      <c r="E15" s="32">
        <f>'produksjonsdata-Sm3'!E15*6.29/'produksjonsdata-per dag'!$N15</f>
        <v>2.6174516129032259E-2</v>
      </c>
      <c r="F15" s="32">
        <f>'produksjonsdata-Sm3'!F15*6.29/'produksjonsdata-per dag'!$N15</f>
        <v>0.27046999999999999</v>
      </c>
      <c r="G15" s="32">
        <f>'produksjonsdata-Sm3'!G15*6.29/'produksjonsdata-per dag'!$N15</f>
        <v>2.0215248387096771</v>
      </c>
      <c r="H15" s="32">
        <f>'produksjonsdata-Sm3'!H15*1000/'produksjonsdata-per dag'!$N15</f>
        <v>298.37696641969899</v>
      </c>
      <c r="I15" s="32">
        <f>'produksjonsdata-Sm3'!I15*1000/'produksjonsdata-per dag'!$N15</f>
        <v>286.70967741935482</v>
      </c>
      <c r="J15" s="32">
        <f>'produksjonsdata-Sm3'!J15/N15</f>
        <v>0.60809677419354835</v>
      </c>
      <c r="K15" s="32">
        <f>'produksjonsdata-Sm3'!K15*6.29/'produksjonsdata-per dag'!$N15</f>
        <v>2.6204843262580643E-2</v>
      </c>
      <c r="L15" s="32">
        <f>'produksjonsdata-Sm3'!L15*6.29/'produksjonsdata-per dag'!$N15</f>
        <v>0.26765484577387094</v>
      </c>
      <c r="M15" s="32">
        <f t="shared" si="0"/>
        <v>2.0188596890364519</v>
      </c>
      <c r="N15">
        <f t="shared" si="1"/>
        <v>31</v>
      </c>
      <c r="O15">
        <f t="shared" si="2"/>
        <v>1114.7826057734958</v>
      </c>
    </row>
    <row r="16" spans="1:15" x14ac:dyDescent="0.35">
      <c r="A16">
        <v>2020</v>
      </c>
      <c r="B16" s="1">
        <v>44075</v>
      </c>
      <c r="C16" s="32">
        <f>'produksjonsdata-Sm3'!C16*6.29/'produksjonsdata-per dag'!$N16</f>
        <v>1.7250000000000001</v>
      </c>
      <c r="D16" s="32">
        <f>'produksjonsdata-Sm3'!D16*6.29/'produksjonsdata-per dag'!$N16</f>
        <v>1.4848593333333333</v>
      </c>
      <c r="E16" s="32">
        <f>'produksjonsdata-Sm3'!E16*6.29/'produksjonsdata-per dag'!$N16</f>
        <v>1.7612000000000003E-2</v>
      </c>
      <c r="F16" s="32">
        <f>'produksjonsdata-Sm3'!F16*6.29/'produksjonsdata-per dag'!$N16</f>
        <v>0.26816366666666663</v>
      </c>
      <c r="G16" s="32">
        <f>'produksjonsdata-Sm3'!G16*6.29/'produksjonsdata-per dag'!$N16</f>
        <v>1.770635</v>
      </c>
      <c r="H16" s="32">
        <f>'produksjonsdata-Sm3'!H16*1000/'produksjonsdata-per dag'!$N16</f>
        <v>308.55092483471526</v>
      </c>
      <c r="I16" s="32">
        <f>'produksjonsdata-Sm3'!I16*1000/'produksjonsdata-per dag'!$N16</f>
        <v>277.06666666666666</v>
      </c>
      <c r="J16" s="32">
        <f>'produksjonsdata-Sm3'!J16/N16</f>
        <v>0.55856666666666654</v>
      </c>
      <c r="K16" s="32">
        <f>'produksjonsdata-Sm3'!K16*6.29/'produksjonsdata-per dag'!$N16</f>
        <v>2.6500830074666668E-2</v>
      </c>
      <c r="L16" s="32">
        <f>'produksjonsdata-Sm3'!L16*6.29/'produksjonsdata-per dag'!$N16</f>
        <v>0.29844755727666666</v>
      </c>
      <c r="M16" s="32">
        <f t="shared" si="0"/>
        <v>2.0499483873513333</v>
      </c>
      <c r="N16">
        <f t="shared" si="1"/>
        <v>30</v>
      </c>
      <c r="O16">
        <f t="shared" si="2"/>
        <v>1033.8530750602947</v>
      </c>
    </row>
    <row r="17" spans="1:18" x14ac:dyDescent="0.35">
      <c r="A17">
        <v>2020</v>
      </c>
      <c r="B17" s="1">
        <v>44105</v>
      </c>
      <c r="C17" s="32">
        <f>'produksjonsdata-Sm3'!C17*6.29/'produksjonsdata-per dag'!$N17</f>
        <v>1.7250000000000003</v>
      </c>
      <c r="D17" s="32">
        <f>'produksjonsdata-Sm3'!D17*6.29/'produksjonsdata-per dag'!$N17</f>
        <v>1.6151096774193547</v>
      </c>
      <c r="E17" s="32">
        <f>'produksjonsdata-Sm3'!E17*6.29/'produksjonsdata-per dag'!$N17</f>
        <v>1.359451612903226E-2</v>
      </c>
      <c r="F17" s="32">
        <f>'produksjonsdata-Sm3'!F17*6.29/'produksjonsdata-per dag'!$N17</f>
        <v>0.24936806451612906</v>
      </c>
      <c r="G17" s="32">
        <f>'produksjonsdata-Sm3'!G17*6.29/'produksjonsdata-per dag'!$N17</f>
        <v>1.8780722580645162</v>
      </c>
      <c r="H17" s="32">
        <f>'produksjonsdata-Sm3'!H17*1000/'produksjonsdata-per dag'!$N17</f>
        <v>331.69124207368515</v>
      </c>
      <c r="I17" s="32">
        <f>'produksjonsdata-Sm3'!I17*1000/'produksjonsdata-per dag'!$N17</f>
        <v>289.35483870967744</v>
      </c>
      <c r="J17" s="32">
        <f>'produksjonsdata-Sm3'!J17/N17</f>
        <v>0.58793548387096772</v>
      </c>
      <c r="K17" s="32">
        <f>'produksjonsdata-Sm3'!K17*6.29/'produksjonsdata-per dag'!$N17</f>
        <v>2.6578857010645159E-2</v>
      </c>
      <c r="L17" s="32">
        <f>'produksjonsdata-Sm3'!L17*6.29/'produksjonsdata-per dag'!$N17</f>
        <v>0.3116390182541936</v>
      </c>
      <c r="M17" s="32">
        <f t="shared" si="0"/>
        <v>2.0632178752648391</v>
      </c>
      <c r="N17">
        <f t="shared" si="1"/>
        <v>31</v>
      </c>
      <c r="O17">
        <f t="shared" si="2"/>
        <v>1064.3443941385274</v>
      </c>
    </row>
    <row r="18" spans="1:18" x14ac:dyDescent="0.35">
      <c r="A18">
        <v>2020</v>
      </c>
      <c r="B18" s="1">
        <v>44136</v>
      </c>
      <c r="C18" s="32">
        <f>'produksjonsdata-Sm3'!C18*6.29/'produksjonsdata-per dag'!$N18</f>
        <v>1.7250000000000001</v>
      </c>
      <c r="D18" s="32">
        <f>'produksjonsdata-Sm3'!D18*6.29/'produksjonsdata-per dag'!$N18</f>
        <v>1.7318466666666665</v>
      </c>
      <c r="E18" s="32">
        <f>'produksjonsdata-Sm3'!E18*6.29/'produksjonsdata-per dag'!$N18</f>
        <v>1.3418666666666667E-2</v>
      </c>
      <c r="F18" s="32">
        <f>'produksjonsdata-Sm3'!F18*6.29/'produksjonsdata-per dag'!$N18</f>
        <v>0.28556600000000004</v>
      </c>
      <c r="G18" s="32">
        <f>'produksjonsdata-Sm3'!G18*6.29/'produksjonsdata-per dag'!$N18</f>
        <v>2.0308313333333334</v>
      </c>
      <c r="H18" s="32">
        <f>'produksjonsdata-Sm3'!H18*1000/'produksjonsdata-per dag'!$N18</f>
        <v>336.65309606588386</v>
      </c>
      <c r="I18" s="32">
        <f>'produksjonsdata-Sm3'!I18*1000/'produksjonsdata-per dag'!$N18</f>
        <v>320.5</v>
      </c>
      <c r="J18" s="32">
        <f>'produksjonsdata-Sm3'!J18/N18</f>
        <v>0.64336666666666675</v>
      </c>
      <c r="K18" s="32">
        <f>'produksjonsdata-Sm3'!K18*6.29/'produksjonsdata-per dag'!$N18</f>
        <v>2.7270758153666662E-2</v>
      </c>
      <c r="L18" s="32">
        <f>'produksjonsdata-Sm3'!L18*6.29/'produksjonsdata-per dag'!$N18</f>
        <v>0.32316398102533334</v>
      </c>
      <c r="M18" s="32">
        <f t="shared" si="0"/>
        <v>2.0754347391790002</v>
      </c>
      <c r="N18">
        <f t="shared" si="1"/>
        <v>30</v>
      </c>
      <c r="O18">
        <f t="shared" si="2"/>
        <v>1041.7407750633356</v>
      </c>
      <c r="P18" s="17"/>
    </row>
    <row r="19" spans="1:18" ht="15.75" customHeight="1" x14ac:dyDescent="0.35">
      <c r="A19">
        <v>2020</v>
      </c>
      <c r="B19" s="1">
        <v>44166</v>
      </c>
      <c r="C19" s="32">
        <f>'produksjonsdata-Sm3'!C19*6.29/'produksjonsdata-per dag'!$N19</f>
        <v>1.7250000000000003</v>
      </c>
      <c r="D19" s="32">
        <f>'produksjonsdata-Sm3'!D19*6.29/'produksjonsdata-per dag'!$N19</f>
        <v>1.8143606451612906</v>
      </c>
      <c r="E19" s="32">
        <f>'produksjonsdata-Sm3'!E19*6.29/'produksjonsdata-per dag'!$N19</f>
        <v>1.3391612903225807E-2</v>
      </c>
      <c r="F19" s="32">
        <f>'produksjonsdata-Sm3'!F19*6.29/'produksjonsdata-per dag'!$N19</f>
        <v>0.30110838709677418</v>
      </c>
      <c r="G19" s="32">
        <f>'produksjonsdata-Sm3'!G19*6.29/'produksjonsdata-per dag'!$N19</f>
        <v>2.1288606451612906</v>
      </c>
      <c r="H19" s="32">
        <f>'produksjonsdata-Sm3'!H19*1000/'produksjonsdata-per dag'!$N19</f>
        <v>336.39446952095915</v>
      </c>
      <c r="I19" s="32">
        <f>'produksjonsdata-Sm3'!I19*1000/'produksjonsdata-per dag'!$N19</f>
        <v>331.96774193548384</v>
      </c>
      <c r="J19" s="32">
        <f>'produksjonsdata-Sm3'!J19/N19</f>
        <v>0.67041935483870974</v>
      </c>
      <c r="K19" s="32">
        <f>'produksjonsdata-Sm3'!K19*6.29/'produksjonsdata-per dag'!$N19</f>
        <v>2.6913609187419356E-2</v>
      </c>
      <c r="L19" s="32">
        <f>'produksjonsdata-Sm3'!L19*6.29/'produksjonsdata-per dag'!$N19</f>
        <v>0.33097263386387094</v>
      </c>
      <c r="M19" s="32">
        <f t="shared" si="0"/>
        <v>2.0828862430512904</v>
      </c>
      <c r="N19">
        <f t="shared" si="1"/>
        <v>31</v>
      </c>
      <c r="O19">
        <f t="shared" si="2"/>
        <v>1016.3815225258721</v>
      </c>
    </row>
    <row r="20" spans="1:18" ht="15.75" customHeight="1" x14ac:dyDescent="0.35">
      <c r="A20">
        <v>2021</v>
      </c>
      <c r="B20" s="1">
        <v>44197</v>
      </c>
      <c r="C20" s="32">
        <f>'produksjonsdata-Sm3'!C20*6.29/'produksjonsdata-per dag'!$N20</f>
        <v>1.8041377252428146</v>
      </c>
      <c r="D20" s="32">
        <f>'produksjonsdata-Sm3'!D20*6.29/'produksjonsdata-per dag'!$N20</f>
        <v>1.8023893548387095</v>
      </c>
      <c r="E20" s="32">
        <f>'produksjonsdata-Sm3'!E20*6.29/'produksjonsdata-per dag'!$N20</f>
        <v>1.2579999999999999E-2</v>
      </c>
      <c r="F20" s="32">
        <f>'produksjonsdata-Sm3'!F20*6.29/'produksjonsdata-per dag'!$N20</f>
        <v>0.30678967741935481</v>
      </c>
      <c r="G20" s="32">
        <f>'produksjonsdata-Sm3'!G20*6.29/'produksjonsdata-per dag'!$N20</f>
        <v>2.1217590322580646</v>
      </c>
      <c r="H20" s="32">
        <f>'produksjonsdata-Sm3'!H20*1000/'produksjonsdata-per dag'!$N20</f>
        <v>321.84045074107485</v>
      </c>
      <c r="I20" s="32">
        <f>'produksjonsdata-Sm3'!I20*1000/'produksjonsdata-per dag'!$N20</f>
        <v>330.22580645161293</v>
      </c>
      <c r="J20" s="32">
        <f>'produksjonsdata-Sm3'!J20/N20</f>
        <v>0.66754838709677411</v>
      </c>
      <c r="K20" s="32">
        <f>'produksjonsdata-Sm3'!K20*6.29/'produksjonsdata-per dag'!$N20</f>
        <v>1.255499629151997E-2</v>
      </c>
      <c r="L20" s="32">
        <f>'produksjonsdata-Sm3'!L20*6.29/'produksjonsdata-per dag'!$N20</f>
        <v>0.3005485175566639</v>
      </c>
      <c r="M20" s="32">
        <f>L20+K20+C20</f>
        <v>2.1172412390909985</v>
      </c>
      <c r="N20">
        <f t="shared" si="1"/>
        <v>31</v>
      </c>
      <c r="O20">
        <f t="shared" si="2"/>
        <v>1070.8435807885717</v>
      </c>
    </row>
    <row r="21" spans="1:18" x14ac:dyDescent="0.35">
      <c r="A21">
        <v>2021</v>
      </c>
      <c r="B21" s="1">
        <v>44228</v>
      </c>
      <c r="C21" s="32">
        <f>'produksjonsdata-Sm3'!C21*6.29/'produksjonsdata-per dag'!$N21</f>
        <v>1.7853115606162251</v>
      </c>
      <c r="D21" s="32">
        <f>'produksjonsdata-Sm3'!D21*6.29/'produksjonsdata-per dag'!$N21</f>
        <v>1.7915267857142856</v>
      </c>
      <c r="E21" s="32">
        <f>'produksjonsdata-Sm3'!E21*6.29/'produksjonsdata-per dag'!$N21</f>
        <v>1.3253928571428571E-2</v>
      </c>
      <c r="F21" s="32">
        <f>'produksjonsdata-Sm3'!F21*6.29/'produksjonsdata-per dag'!$N21</f>
        <v>0.29855035714285716</v>
      </c>
      <c r="G21" s="32">
        <f>'produksjonsdata-Sm3'!G21*6.29/'produksjonsdata-per dag'!$N21</f>
        <v>2.1033310714285713</v>
      </c>
      <c r="H21" s="32">
        <f>'produksjonsdata-Sm3'!H21*1000/'produksjonsdata-per dag'!$N21</f>
        <v>321.16772058727537</v>
      </c>
      <c r="I21" s="32">
        <f>'produksjonsdata-Sm3'!I21*1000/'produksjonsdata-per dag'!$N21</f>
        <v>321.14285714285717</v>
      </c>
      <c r="J21" s="32">
        <f>'produksjonsdata-Sm3'!J21/N21</f>
        <v>0.65553571428571433</v>
      </c>
      <c r="K21" s="32">
        <f>'produksjonsdata-Sm3'!K21*6.29/'produksjonsdata-per dag'!$N21</f>
        <v>1.2382457417759269E-2</v>
      </c>
      <c r="L21" s="32">
        <f>'produksjonsdata-Sm3'!L21*6.29/'produksjonsdata-per dag'!$N21</f>
        <v>0.29963783480280121</v>
      </c>
      <c r="M21" s="32">
        <f>L21+K21+C21</f>
        <v>2.0973318528367857</v>
      </c>
      <c r="N21">
        <f t="shared" si="1"/>
        <v>28</v>
      </c>
      <c r="O21">
        <f t="shared" si="2"/>
        <v>1071.853028168634</v>
      </c>
    </row>
    <row r="22" spans="1:18" x14ac:dyDescent="0.35">
      <c r="A22">
        <v>2021</v>
      </c>
      <c r="B22" s="1">
        <v>44256</v>
      </c>
      <c r="C22" s="32">
        <f>'produksjonsdata-Sm3'!C22*6.29/'produksjonsdata-per dag'!$N22</f>
        <v>1.7847148153634538</v>
      </c>
      <c r="D22" s="32">
        <f>'produksjonsdata-Sm3'!D22*6.29/'produksjonsdata-per dag'!$N22</f>
        <v>1.7754032258064516</v>
      </c>
      <c r="E22" s="32">
        <f>'produksjonsdata-Sm3'!E22*6.29/'produksjonsdata-per dag'!$N22</f>
        <v>1.2174193548387098E-2</v>
      </c>
      <c r="F22" s="32">
        <f>'produksjonsdata-Sm3'!F22*6.29/'produksjonsdata-per dag'!$N22</f>
        <v>0.30476064516129031</v>
      </c>
      <c r="G22" s="32">
        <f>'produksjonsdata-Sm3'!G22*6.29/'produksjonsdata-per dag'!$N22</f>
        <v>2.0923380645161291</v>
      </c>
      <c r="H22" s="32">
        <f>'produksjonsdata-Sm3'!H22*1000/'produksjonsdata-per dag'!$N22</f>
        <v>318.75137413594678</v>
      </c>
      <c r="I22" s="32">
        <f>'produksjonsdata-Sm3'!I22*1000/'produksjonsdata-per dag'!$N22</f>
        <v>318.09677419354841</v>
      </c>
      <c r="J22" s="32">
        <f>'produksjonsdata-Sm3'!J22/N22</f>
        <v>0.65074193548387105</v>
      </c>
      <c r="K22" s="32">
        <f>'produksjonsdata-Sm3'!K22*6.29/'produksjonsdata-per dag'!$N22</f>
        <v>1.2365996383231827E-2</v>
      </c>
      <c r="L22" s="32">
        <f>'produksjonsdata-Sm3'!L22*6.29/'produksjonsdata-per dag'!$N22</f>
        <v>0.29508106945107831</v>
      </c>
      <c r="M22" s="32">
        <f t="shared" ref="M22:M31" si="3">L22+K22+C22</f>
        <v>2.092161881197764</v>
      </c>
      <c r="N22">
        <f t="shared" si="1"/>
        <v>31</v>
      </c>
      <c r="O22">
        <f t="shared" si="2"/>
        <v>1080.216276594432</v>
      </c>
      <c r="R22" s="1"/>
    </row>
    <row r="23" spans="1:18" x14ac:dyDescent="0.35">
      <c r="A23">
        <v>2021</v>
      </c>
      <c r="B23" s="1">
        <v>44287</v>
      </c>
      <c r="C23" s="32">
        <f>'produksjonsdata-Sm3'!C23*6.29/'produksjonsdata-per dag'!$N23</f>
        <v>1.6712998914179638</v>
      </c>
      <c r="D23" s="32">
        <f>'produksjonsdata-Sm3'!D23*6.29/'produksjonsdata-per dag'!$N23</f>
        <v>1.7157023333333332</v>
      </c>
      <c r="E23" s="32">
        <f>'produksjonsdata-Sm3'!E23*6.29/'produksjonsdata-per dag'!$N23</f>
        <v>1.2580000000000001E-2</v>
      </c>
      <c r="F23" s="32">
        <f>'produksjonsdata-Sm3'!F23*6.29/'produksjonsdata-per dag'!$N23</f>
        <v>0.26711533333333332</v>
      </c>
      <c r="G23" s="32">
        <f>'produksjonsdata-Sm3'!G23*6.29/'produksjonsdata-per dag'!$N23</f>
        <v>1.9953976666666664</v>
      </c>
      <c r="H23" s="32">
        <f>'produksjonsdata-Sm3'!H23*1000/'produksjonsdata-per dag'!$N23</f>
        <v>275.72011018079098</v>
      </c>
      <c r="I23" s="32">
        <f>'produksjonsdata-Sm3'!I23*1000/'produksjonsdata-per dag'!$N23</f>
        <v>312.73333333333335</v>
      </c>
      <c r="J23" s="32">
        <f>'produksjonsdata-Sm3'!J23/N23</f>
        <v>0.62996666666666667</v>
      </c>
      <c r="K23" s="32">
        <f>'produksjonsdata-Sm3'!K23*6.29/'produksjonsdata-per dag'!$N23</f>
        <v>1.2180161052639355E-2</v>
      </c>
      <c r="L23" s="32">
        <f>'produksjonsdata-Sm3'!L23*6.29/'produksjonsdata-per dag'!$N23</f>
        <v>0.26172527946415486</v>
      </c>
      <c r="M23" s="32">
        <f t="shared" si="3"/>
        <v>1.945205331934758</v>
      </c>
      <c r="N23">
        <f t="shared" si="1"/>
        <v>30</v>
      </c>
      <c r="O23">
        <f t="shared" si="2"/>
        <v>1053.4714519945821</v>
      </c>
      <c r="R23" s="21"/>
    </row>
    <row r="24" spans="1:18" s="39" customFormat="1" x14ac:dyDescent="0.35">
      <c r="A24" s="39">
        <v>2021</v>
      </c>
      <c r="B24" s="40">
        <v>44317</v>
      </c>
      <c r="C24" s="41">
        <f>'produksjonsdata-Sm3'!C24*6.29/'produksjonsdata-per dag'!$N24</f>
        <v>1.5910816836840289</v>
      </c>
      <c r="D24" s="41">
        <f>'produksjonsdata-Sm3'!D24*6.29/'produksjonsdata-per dag'!$N24</f>
        <v>1.6617774193548387</v>
      </c>
      <c r="E24" s="41">
        <f>'produksjonsdata-Sm3'!E24*6.29/'produksjonsdata-per dag'!$N24</f>
        <v>1.2985806451612904E-2</v>
      </c>
      <c r="F24" s="41">
        <f>'produksjonsdata-Sm3'!F24*6.29/'produksjonsdata-per dag'!$N24</f>
        <v>0.17104741935483869</v>
      </c>
      <c r="G24" s="41">
        <f>'produksjonsdata-Sm3'!G24*6.29/'produksjonsdata-per dag'!$N24</f>
        <v>1.8458106451612903</v>
      </c>
      <c r="H24" s="41">
        <f>'produksjonsdata-Sm3'!H24*1000/'produksjonsdata-per dag'!$N24</f>
        <v>273.81983516002185</v>
      </c>
      <c r="I24" s="41">
        <f>'produksjonsdata-Sm3'!I24*1000/'produksjonsdata-per dag'!$N24</f>
        <v>280.45161290322579</v>
      </c>
      <c r="J24" s="41">
        <f>'produksjonsdata-Sm3'!J24/N24</f>
        <v>0.57390322580645159</v>
      </c>
      <c r="K24" s="41">
        <f>'produksjonsdata-Sm3'!K24*6.29/'produksjonsdata-per dag'!$N24</f>
        <v>1.2068621641304953E-2</v>
      </c>
      <c r="L24" s="41">
        <f>'produksjonsdata-Sm3'!L24*6.29/'produksjonsdata-per dag'!$N24</f>
        <v>0.20394981124565398</v>
      </c>
      <c r="M24" s="41">
        <f t="shared" si="3"/>
        <v>1.8071001165709879</v>
      </c>
      <c r="N24" s="39">
        <f t="shared" si="1"/>
        <v>31</v>
      </c>
      <c r="O24" s="39">
        <f t="shared" si="2"/>
        <v>1342.5844009740742</v>
      </c>
      <c r="R24" s="42"/>
    </row>
    <row r="25" spans="1:18" x14ac:dyDescent="0.35">
      <c r="A25">
        <v>2021</v>
      </c>
      <c r="B25" s="1">
        <v>44348</v>
      </c>
      <c r="C25" s="32">
        <f>'produksjonsdata-Sm3'!C25*6.29/'produksjonsdata-per dag'!$N25</f>
        <v>1.7364778745751708</v>
      </c>
      <c r="D25" s="32">
        <f>'produksjonsdata-Sm3'!D25*6.29/'produksjonsdata-per dag'!$N25</f>
        <v>1.6739786666666667</v>
      </c>
      <c r="E25" s="32">
        <f>'produksjonsdata-Sm3'!E25*6.29/'produksjonsdata-per dag'!$N25</f>
        <v>1.2370333333333334E-2</v>
      </c>
      <c r="F25" s="32">
        <f>'produksjonsdata-Sm3'!F25*6.29/'produksjonsdata-per dag'!$N25</f>
        <v>0.19624800000000003</v>
      </c>
      <c r="G25" s="32">
        <f>'produksjonsdata-Sm3'!G25*6.29/'produksjonsdata-per dag'!$N25</f>
        <v>1.8825969999999999</v>
      </c>
      <c r="H25" s="32">
        <f>'produksjonsdata-Sm3'!H25*1000/'produksjonsdata-per dag'!$N25</f>
        <v>285.08323469706954</v>
      </c>
      <c r="I25" s="32">
        <f>'produksjonsdata-Sm3'!I25*1000/'produksjonsdata-per dag'!$N25</f>
        <v>264.26666666666665</v>
      </c>
      <c r="J25" s="32">
        <f>'produksjonsdata-Sm3'!J25/N25</f>
        <v>0.56356666666666666</v>
      </c>
      <c r="K25" s="32">
        <f>'produksjonsdata-Sm3'!K25*6.29/'produksjonsdata-per dag'!$N25</f>
        <v>1.1929881604261937E-2</v>
      </c>
      <c r="L25" s="32">
        <f>'produksjonsdata-Sm3'!L25*6.29/'produksjonsdata-per dag'!$N25</f>
        <v>0.26115133802804552</v>
      </c>
      <c r="M25" s="32">
        <f t="shared" si="3"/>
        <v>2.0095590942074781</v>
      </c>
      <c r="N25">
        <f t="shared" si="1"/>
        <v>30</v>
      </c>
      <c r="O25">
        <f t="shared" si="2"/>
        <v>1091.6399542492634</v>
      </c>
      <c r="R25" s="21"/>
    </row>
    <row r="26" spans="1:18" x14ac:dyDescent="0.35">
      <c r="A26">
        <v>2021</v>
      </c>
      <c r="B26" s="1">
        <v>44378</v>
      </c>
      <c r="C26" s="32">
        <f>'produksjonsdata-Sm3'!C26*6.29/'produksjonsdata-per dag'!$N26</f>
        <v>1.7522631306133101</v>
      </c>
      <c r="D26" s="32">
        <f>'produksjonsdata-Sm3'!D26*6.29/'produksjonsdata-per dag'!$N26</f>
        <v>0</v>
      </c>
      <c r="E26" s="32">
        <f>'produksjonsdata-Sm3'!E26*6.29/'produksjonsdata-per dag'!$N26</f>
        <v>0</v>
      </c>
      <c r="F26" s="32">
        <f>'produksjonsdata-Sm3'!F26*6.29/'produksjonsdata-per dag'!$N26</f>
        <v>0</v>
      </c>
      <c r="G26" s="32">
        <f>'produksjonsdata-Sm3'!G26*6.29/'produksjonsdata-per dag'!$N26</f>
        <v>0</v>
      </c>
      <c r="H26" s="32">
        <f>'produksjonsdata-Sm3'!H26*1000/'produksjonsdata-per dag'!$N26</f>
        <v>316.32614467928187</v>
      </c>
      <c r="I26" s="32">
        <f>'produksjonsdata-Sm3'!I26*1000/'produksjonsdata-per dag'!$N26</f>
        <v>0</v>
      </c>
      <c r="J26" s="32">
        <f>'produksjonsdata-Sm3'!J26/N26</f>
        <v>0</v>
      </c>
      <c r="K26" s="32">
        <f>'produksjonsdata-Sm3'!K26*6.29/'produksjonsdata-per dag'!$N26</f>
        <v>1.1769210865377024E-2</v>
      </c>
      <c r="L26" s="32">
        <f>'produksjonsdata-Sm3'!L26*6.29/'produksjonsdata-per dag'!$N26</f>
        <v>0.29242762425401914</v>
      </c>
      <c r="M26" s="32">
        <f t="shared" si="3"/>
        <v>2.0564599657327061</v>
      </c>
      <c r="N26">
        <f t="shared" si="1"/>
        <v>31</v>
      </c>
      <c r="O26">
        <f t="shared" si="2"/>
        <v>1081.7245651337753</v>
      </c>
      <c r="R26" s="21"/>
    </row>
    <row r="27" spans="1:18" x14ac:dyDescent="0.35">
      <c r="A27">
        <v>2021</v>
      </c>
      <c r="B27" s="1">
        <v>44409</v>
      </c>
      <c r="C27" s="32">
        <f>'produksjonsdata-Sm3'!C27*6.29/'produksjonsdata-per dag'!$N27</f>
        <v>1.7602852324990865</v>
      </c>
      <c r="D27" s="32">
        <f>'produksjonsdata-Sm3'!D27*6.29/'produksjonsdata-per dag'!$N27</f>
        <v>0</v>
      </c>
      <c r="E27" s="32">
        <f>'produksjonsdata-Sm3'!E27*6.29/'produksjonsdata-per dag'!$N27</f>
        <v>0</v>
      </c>
      <c r="F27" s="32">
        <f>'produksjonsdata-Sm3'!F27*6.29/'produksjonsdata-per dag'!$N27</f>
        <v>0</v>
      </c>
      <c r="G27" s="32">
        <f>'produksjonsdata-Sm3'!G27*6.29/'produksjonsdata-per dag'!$N27</f>
        <v>0</v>
      </c>
      <c r="H27" s="32">
        <f>'produksjonsdata-Sm3'!H27*1000/'produksjonsdata-per dag'!$N27</f>
        <v>312.55813582692639</v>
      </c>
      <c r="I27" s="32">
        <f>'produksjonsdata-Sm3'!I27*1000/'produksjonsdata-per dag'!$N27</f>
        <v>0</v>
      </c>
      <c r="J27" s="32">
        <f>'produksjonsdata-Sm3'!J27/N27</f>
        <v>0</v>
      </c>
      <c r="K27" s="32">
        <f>'produksjonsdata-Sm3'!K27*6.29/'produksjonsdata-per dag'!$N27</f>
        <v>1.1635382185202969E-2</v>
      </c>
      <c r="L27" s="32">
        <f>'produksjonsdata-Sm3'!L27*6.29/'produksjonsdata-per dag'!$N27</f>
        <v>0.28394901226145491</v>
      </c>
      <c r="M27" s="32">
        <f t="shared" si="3"/>
        <v>2.0558696269457446</v>
      </c>
      <c r="N27">
        <f t="shared" si="1"/>
        <v>31</v>
      </c>
      <c r="O27">
        <f t="shared" si="2"/>
        <v>1100.7544394594645</v>
      </c>
      <c r="R27" s="21"/>
    </row>
    <row r="28" spans="1:18" x14ac:dyDescent="0.35">
      <c r="A28">
        <v>2021</v>
      </c>
      <c r="B28" s="1">
        <v>44440</v>
      </c>
      <c r="C28" s="32">
        <f>'produksjonsdata-Sm3'!C28*6.29/'produksjonsdata-per dag'!$N28</f>
        <v>1.753439045452537</v>
      </c>
      <c r="D28" s="32">
        <f>'produksjonsdata-Sm3'!D28*6.29/'produksjonsdata-per dag'!$N28</f>
        <v>0</v>
      </c>
      <c r="E28" s="32">
        <f>'produksjonsdata-Sm3'!E28*6.29/'produksjonsdata-per dag'!$N28</f>
        <v>0</v>
      </c>
      <c r="F28" s="32">
        <f>'produksjonsdata-Sm3'!F28*6.29/'produksjonsdata-per dag'!$N28</f>
        <v>0</v>
      </c>
      <c r="G28" s="32">
        <f>'produksjonsdata-Sm3'!G28*6.29/'produksjonsdata-per dag'!$N28</f>
        <v>0</v>
      </c>
      <c r="H28" s="32">
        <f>'produksjonsdata-Sm3'!H28*1000/'produksjonsdata-per dag'!$N28</f>
        <v>287.9306111378819</v>
      </c>
      <c r="I28" s="32">
        <f>'produksjonsdata-Sm3'!I28*1000/'produksjonsdata-per dag'!$N28</f>
        <v>0</v>
      </c>
      <c r="J28" s="32">
        <f>'produksjonsdata-Sm3'!J28/N28</f>
        <v>0</v>
      </c>
      <c r="K28" s="32">
        <f>'produksjonsdata-Sm3'!K28*6.29/'produksjonsdata-per dag'!$N28</f>
        <v>1.0331867292443045E-2</v>
      </c>
      <c r="L28" s="32">
        <f>'produksjonsdata-Sm3'!L28*6.29/'produksjonsdata-per dag'!$N28</f>
        <v>0.27614667496333117</v>
      </c>
      <c r="M28" s="32">
        <f t="shared" si="3"/>
        <v>2.0399175877083113</v>
      </c>
      <c r="N28">
        <f t="shared" si="1"/>
        <v>30</v>
      </c>
      <c r="O28">
        <f t="shared" si="2"/>
        <v>1042.6727433025058</v>
      </c>
    </row>
    <row r="29" spans="1:18" x14ac:dyDescent="0.35">
      <c r="A29">
        <v>2021</v>
      </c>
      <c r="B29" s="1">
        <v>44470</v>
      </c>
      <c r="C29" s="32">
        <f>'produksjonsdata-Sm3'!C29*6.29/'produksjonsdata-per dag'!$N29</f>
        <v>1.7657813852501556</v>
      </c>
      <c r="D29" s="32">
        <f>'produksjonsdata-Sm3'!D29*6.29/'produksjonsdata-per dag'!$N29</f>
        <v>0</v>
      </c>
      <c r="E29" s="32">
        <f>'produksjonsdata-Sm3'!E29*6.29/'produksjonsdata-per dag'!$N29</f>
        <v>0</v>
      </c>
      <c r="F29" s="32">
        <f>'produksjonsdata-Sm3'!F29*6.29/'produksjonsdata-per dag'!$N29</f>
        <v>0</v>
      </c>
      <c r="G29" s="32">
        <f>'produksjonsdata-Sm3'!G29*6.29/'produksjonsdata-per dag'!$N29</f>
        <v>0</v>
      </c>
      <c r="H29" s="32">
        <f>'produksjonsdata-Sm3'!H29*1000/'produksjonsdata-per dag'!$N29</f>
        <v>331.28439737853716</v>
      </c>
      <c r="I29" s="32">
        <f>'produksjonsdata-Sm3'!I29*1000/'produksjonsdata-per dag'!$N29</f>
        <v>0</v>
      </c>
      <c r="J29" s="32">
        <f>'produksjonsdata-Sm3'!J29/N29</f>
        <v>0</v>
      </c>
      <c r="K29" s="32">
        <f>'produksjonsdata-Sm3'!K29*6.29/'produksjonsdata-per dag'!$N29</f>
        <v>2.5156401986016957E-2</v>
      </c>
      <c r="L29" s="32">
        <f>'produksjonsdata-Sm3'!L29*6.29/'produksjonsdata-per dag'!$N29</f>
        <v>0.29439124163771069</v>
      </c>
      <c r="M29" s="32">
        <f t="shared" si="3"/>
        <v>2.0853290288738835</v>
      </c>
      <c r="N29">
        <f t="shared" si="1"/>
        <v>31</v>
      </c>
      <c r="O29">
        <f t="shared" si="2"/>
        <v>1125.3201540086191</v>
      </c>
    </row>
    <row r="30" spans="1:18" x14ac:dyDescent="0.35">
      <c r="A30">
        <v>2021</v>
      </c>
      <c r="B30" s="1">
        <v>44501</v>
      </c>
      <c r="C30" s="32">
        <f>'produksjonsdata-Sm3'!C30*6.29/'produksjonsdata-per dag'!$N30</f>
        <v>1.8206639959817976</v>
      </c>
      <c r="D30" s="32">
        <f>'produksjonsdata-Sm3'!D30*6.29/'produksjonsdata-per dag'!$N30</f>
        <v>0</v>
      </c>
      <c r="E30" s="32">
        <f>'produksjonsdata-Sm3'!E30*6.29/'produksjonsdata-per dag'!$N30</f>
        <v>0</v>
      </c>
      <c r="F30" s="32">
        <f>'produksjonsdata-Sm3'!F30*6.29/'produksjonsdata-per dag'!$N30</f>
        <v>0</v>
      </c>
      <c r="G30" s="32">
        <f>'produksjonsdata-Sm3'!G30*6.29/'produksjonsdata-per dag'!$N30</f>
        <v>0</v>
      </c>
      <c r="H30" s="32">
        <f>'produksjonsdata-Sm3'!H30*1000/'produksjonsdata-per dag'!$N30</f>
        <v>330.72963263961134</v>
      </c>
      <c r="I30" s="32">
        <f>'produksjonsdata-Sm3'!I30*1000/'produksjonsdata-per dag'!$N30</f>
        <v>0</v>
      </c>
      <c r="J30" s="32">
        <f>'produksjonsdata-Sm3'!J30/N30</f>
        <v>0</v>
      </c>
      <c r="K30" s="32">
        <f>'produksjonsdata-Sm3'!K30*6.29/'produksjonsdata-per dag'!$N30</f>
        <v>2.5001942119439569E-2</v>
      </c>
      <c r="L30" s="32">
        <f>'produksjonsdata-Sm3'!L30*6.29/'produksjonsdata-per dag'!$N30</f>
        <v>0.29621219767003171</v>
      </c>
      <c r="M30" s="32">
        <f t="shared" si="3"/>
        <v>2.1418781357712691</v>
      </c>
      <c r="N30">
        <f t="shared" si="1"/>
        <v>30</v>
      </c>
      <c r="O30">
        <f t="shared" si="2"/>
        <v>1116.5294179007126</v>
      </c>
    </row>
    <row r="31" spans="1:18" x14ac:dyDescent="0.35">
      <c r="A31">
        <v>2021</v>
      </c>
      <c r="B31" s="1">
        <v>44531</v>
      </c>
      <c r="C31" s="32">
        <f>'produksjonsdata-Sm3'!C31*6.29/'produksjonsdata-per dag'!$N31</f>
        <v>1.8454685765393857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334.2371780238546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2.4858908662018592E-2</v>
      </c>
      <c r="L31" s="32">
        <f>'produksjonsdata-Sm3'!L31*6.29/'produksjonsdata-per dag'!$N31</f>
        <v>0.30216206722862199</v>
      </c>
      <c r="M31" s="32">
        <f t="shared" si="3"/>
        <v>2.1724895524300263</v>
      </c>
      <c r="N31">
        <f t="shared" si="1"/>
        <v>31</v>
      </c>
      <c r="O31">
        <f t="shared" si="2"/>
        <v>1106.1520100435503</v>
      </c>
    </row>
    <row r="32" spans="1:18" ht="15" customHeight="1" x14ac:dyDescent="0.35">
      <c r="A32" s="3"/>
      <c r="B32" s="33">
        <v>44562</v>
      </c>
      <c r="C32" s="2"/>
      <c r="I32" s="20"/>
    </row>
    <row r="33" spans="1:10" x14ac:dyDescent="0.35">
      <c r="A33" s="3"/>
      <c r="B33" s="1"/>
      <c r="C33" s="2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36</v>
      </c>
    </row>
    <row r="62" spans="1:4" x14ac:dyDescent="0.3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purl.org/dc/elements/1.1/"/>
    <ds:schemaRef ds:uri="http://schemas.microsoft.com/office/2006/metadata/properties"/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ae5ca6d-bcb8-4ec0-a8a7-29506e365b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Hult Rune</cp:lastModifiedBy>
  <cp:lastPrinted>2020-10-27T07:53:16Z</cp:lastPrinted>
  <dcterms:created xsi:type="dcterms:W3CDTF">2009-02-17T11:13:04Z</dcterms:created>
  <dcterms:modified xsi:type="dcterms:W3CDTF">2021-07-20T07:05:38Z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