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rosjekt\Produksjonsrapportering\portal data\pressemelding\"/>
    </mc:Choice>
  </mc:AlternateContent>
  <xr:revisionPtr revIDLastSave="0" documentId="13_ncr:1_{66F00288-4963-4F7E-8B13-D2F98791D097}" xr6:coauthVersionLast="41" xr6:coauthVersionMax="45" xr10:uidLastSave="{00000000-0000-0000-0000-000000000000}"/>
  <bookViews>
    <workbookView xWindow="-110" yWindow="-110" windowWidth="25820" windowHeight="14020" tabRatio="894" xr2:uid="{00000000-000D-0000-FFFF-FFFF00000000}"/>
  </bookViews>
  <sheets>
    <sheet name="produksjonsdata-Sm3" sheetId="2" r:id="rId1"/>
    <sheet name="produksjonsdata-per dag" sheetId="20" r:id="rId2"/>
    <sheet name="Oljeplott-fatperdag-N" sheetId="15" r:id="rId3"/>
    <sheet name="Oljeplott-fatperdag-E" sheetId="16" r:id="rId4"/>
    <sheet name="Væskeprd-plott-Nor fatdag" sheetId="18" r:id="rId5"/>
    <sheet name="Væskeprd-plott-Eng bbld" sheetId="19" r:id="rId6"/>
    <sheet name="Gassplott-N" sheetId="8" r:id="rId7"/>
    <sheet name="Gassplott-E" sheetId="14" r:id="rId8"/>
    <sheet name="Oljeekvivalenter-plott" sheetId="21" r:id="rId9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J21" i="2" s="1"/>
  <c r="M21" i="2"/>
  <c r="N21" i="2"/>
  <c r="N19" i="2" l="1"/>
  <c r="N18" i="2"/>
  <c r="N17" i="2"/>
  <c r="N16" i="2"/>
  <c r="N15" i="2"/>
  <c r="N14" i="2"/>
  <c r="N13" i="2"/>
  <c r="N12" i="2"/>
  <c r="N11" i="2"/>
  <c r="N10" i="2"/>
  <c r="N9" i="2"/>
  <c r="N8" i="2"/>
  <c r="M19" i="2"/>
  <c r="M18" i="2"/>
  <c r="M17" i="2"/>
  <c r="M16" i="2"/>
  <c r="M15" i="2"/>
  <c r="M14" i="2"/>
  <c r="M13" i="2"/>
  <c r="M12" i="2"/>
  <c r="M11" i="2"/>
  <c r="M10" i="2"/>
  <c r="M9" i="2"/>
  <c r="M8" i="2"/>
  <c r="M20" i="2" l="1"/>
  <c r="N20" i="2"/>
  <c r="M22" i="2"/>
  <c r="N22" i="2"/>
  <c r="M23" i="2"/>
  <c r="N23" i="2"/>
  <c r="M24" i="2"/>
  <c r="N24" i="2"/>
  <c r="M25" i="2"/>
  <c r="N25" i="2"/>
  <c r="M26" i="2"/>
  <c r="N26" i="2"/>
  <c r="M27" i="2"/>
  <c r="N27" i="2"/>
  <c r="M28" i="2"/>
  <c r="N28" i="2"/>
  <c r="M29" i="2"/>
  <c r="N29" i="2"/>
  <c r="M30" i="2"/>
  <c r="N30" i="2"/>
  <c r="M31" i="2"/>
  <c r="N31" i="2"/>
  <c r="M32" i="2" l="1"/>
  <c r="N32" i="2" l="1"/>
  <c r="G10" i="2" l="1"/>
  <c r="J10" i="2" s="1"/>
  <c r="G11" i="2"/>
  <c r="J11" i="2" s="1"/>
  <c r="G13" i="2"/>
  <c r="J13" i="2" s="1"/>
  <c r="G14" i="2"/>
  <c r="J14" i="2" s="1"/>
  <c r="G15" i="2"/>
  <c r="J15" i="2" s="1"/>
  <c r="G17" i="2"/>
  <c r="J17" i="2" s="1"/>
  <c r="G18" i="2"/>
  <c r="J18" i="2" s="1"/>
  <c r="G19" i="2"/>
  <c r="J19" i="2" s="1"/>
  <c r="G25" i="2"/>
  <c r="G26" i="2"/>
  <c r="N9" i="20"/>
  <c r="N10" i="20"/>
  <c r="N11" i="20"/>
  <c r="N12" i="20"/>
  <c r="N13" i="20"/>
  <c r="N14" i="20"/>
  <c r="N15" i="20"/>
  <c r="N16" i="20"/>
  <c r="I16" i="20" s="1"/>
  <c r="N17" i="20"/>
  <c r="N18" i="20"/>
  <c r="N19" i="20"/>
  <c r="N20" i="20"/>
  <c r="N21" i="20"/>
  <c r="N22" i="20"/>
  <c r="N23" i="20"/>
  <c r="N24" i="20"/>
  <c r="N25" i="20"/>
  <c r="N26" i="20"/>
  <c r="N27" i="20"/>
  <c r="N28" i="20"/>
  <c r="N29" i="20"/>
  <c r="N30" i="20"/>
  <c r="I30" i="20" s="1"/>
  <c r="N31" i="20"/>
  <c r="N8" i="20"/>
  <c r="G20" i="2"/>
  <c r="G22" i="2"/>
  <c r="G23" i="2"/>
  <c r="G24" i="2"/>
  <c r="G27" i="2"/>
  <c r="G28" i="2"/>
  <c r="G29" i="2"/>
  <c r="G30" i="2"/>
  <c r="G31" i="2"/>
  <c r="G32" i="2"/>
  <c r="G9" i="2"/>
  <c r="J9" i="2" s="1"/>
  <c r="G12" i="2"/>
  <c r="J12" i="2" s="1"/>
  <c r="G16" i="2"/>
  <c r="J16" i="2" s="1"/>
  <c r="G8" i="2"/>
  <c r="J8" i="2" s="1"/>
  <c r="G31" i="20" l="1"/>
  <c r="G30" i="20"/>
  <c r="L31" i="20"/>
  <c r="D31" i="20"/>
  <c r="K31" i="20"/>
  <c r="F31" i="20"/>
  <c r="E31" i="20"/>
  <c r="C31" i="20"/>
  <c r="L30" i="20"/>
  <c r="F30" i="20"/>
  <c r="D30" i="20"/>
  <c r="K30" i="20"/>
  <c r="E30" i="20"/>
  <c r="C30" i="20"/>
  <c r="L29" i="20"/>
  <c r="D29" i="20"/>
  <c r="E29" i="20"/>
  <c r="C29" i="20"/>
  <c r="F29" i="20"/>
  <c r="K29" i="20"/>
  <c r="L28" i="20"/>
  <c r="C28" i="20"/>
  <c r="K28" i="20"/>
  <c r="D28" i="20"/>
  <c r="F28" i="20"/>
  <c r="E28" i="20"/>
  <c r="L27" i="20"/>
  <c r="D27" i="20"/>
  <c r="K27" i="20"/>
  <c r="C27" i="20"/>
  <c r="F27" i="20"/>
  <c r="E27" i="20"/>
  <c r="G26" i="20"/>
  <c r="L26" i="20"/>
  <c r="F26" i="20"/>
  <c r="D26" i="20"/>
  <c r="E26" i="20"/>
  <c r="C26" i="20"/>
  <c r="K26" i="20"/>
  <c r="L25" i="20"/>
  <c r="D25" i="20"/>
  <c r="E25" i="20"/>
  <c r="K25" i="20"/>
  <c r="F25" i="20"/>
  <c r="C25" i="20"/>
  <c r="G25" i="20"/>
  <c r="L24" i="20"/>
  <c r="D24" i="20"/>
  <c r="F24" i="20"/>
  <c r="K24" i="20"/>
  <c r="E24" i="20"/>
  <c r="C24" i="20"/>
  <c r="G24" i="20"/>
  <c r="I24" i="20"/>
  <c r="L23" i="20"/>
  <c r="D23" i="20"/>
  <c r="K23" i="20"/>
  <c r="C23" i="20"/>
  <c r="F23" i="20"/>
  <c r="E23" i="20"/>
  <c r="G22" i="20"/>
  <c r="L22" i="20"/>
  <c r="F22" i="20"/>
  <c r="D22" i="20"/>
  <c r="E22" i="20"/>
  <c r="K22" i="20"/>
  <c r="C22" i="20"/>
  <c r="G21" i="20"/>
  <c r="H21" i="20"/>
  <c r="L21" i="20"/>
  <c r="D21" i="20"/>
  <c r="E21" i="20"/>
  <c r="C21" i="20"/>
  <c r="F21" i="20"/>
  <c r="K21" i="20"/>
  <c r="L20" i="20"/>
  <c r="K20" i="20"/>
  <c r="D20" i="20"/>
  <c r="C20" i="20"/>
  <c r="F20" i="20"/>
  <c r="E20" i="20"/>
  <c r="J19" i="20"/>
  <c r="L19" i="20"/>
  <c r="E19" i="20"/>
  <c r="D19" i="20"/>
  <c r="K19" i="20"/>
  <c r="G19" i="20"/>
  <c r="C19" i="20"/>
  <c r="F19" i="20"/>
  <c r="J18" i="20"/>
  <c r="L18" i="20"/>
  <c r="G18" i="20"/>
  <c r="E18" i="20"/>
  <c r="D18" i="20"/>
  <c r="C18" i="20"/>
  <c r="K18" i="20"/>
  <c r="F18" i="20"/>
  <c r="J17" i="20"/>
  <c r="L17" i="20"/>
  <c r="E17" i="20"/>
  <c r="F17" i="20"/>
  <c r="G17" i="20"/>
  <c r="C17" i="20"/>
  <c r="K17" i="20"/>
  <c r="M17" i="20" s="1"/>
  <c r="D17" i="20"/>
  <c r="J16" i="20"/>
  <c r="L16" i="20"/>
  <c r="F16" i="20"/>
  <c r="K16" i="20"/>
  <c r="D16" i="20"/>
  <c r="G16" i="20"/>
  <c r="E16" i="20"/>
  <c r="C16" i="20"/>
  <c r="J15" i="20"/>
  <c r="K15" i="20"/>
  <c r="G15" i="20"/>
  <c r="C15" i="20"/>
  <c r="F15" i="20"/>
  <c r="L15" i="20"/>
  <c r="E15" i="20"/>
  <c r="D15" i="20"/>
  <c r="I15" i="20"/>
  <c r="J14" i="20"/>
  <c r="L14" i="20"/>
  <c r="G14" i="20"/>
  <c r="E14" i="20"/>
  <c r="F14" i="20"/>
  <c r="K14" i="20"/>
  <c r="D14" i="20"/>
  <c r="C14" i="20"/>
  <c r="J13" i="20"/>
  <c r="L13" i="20"/>
  <c r="F13" i="20"/>
  <c r="G13" i="20"/>
  <c r="C13" i="20"/>
  <c r="K13" i="20"/>
  <c r="D13" i="20"/>
  <c r="E13" i="20"/>
  <c r="J12" i="20"/>
  <c r="L12" i="20"/>
  <c r="K12" i="20"/>
  <c r="G12" i="20"/>
  <c r="F12" i="20"/>
  <c r="E12" i="20"/>
  <c r="D12" i="20"/>
  <c r="C12" i="20"/>
  <c r="J11" i="20"/>
  <c r="L11" i="20"/>
  <c r="E11" i="20"/>
  <c r="F11" i="20"/>
  <c r="K11" i="20"/>
  <c r="D11" i="20"/>
  <c r="C11" i="20"/>
  <c r="G11" i="20"/>
  <c r="I11" i="20"/>
  <c r="J10" i="20"/>
  <c r="L10" i="20"/>
  <c r="G10" i="20"/>
  <c r="E10" i="20"/>
  <c r="C10" i="20"/>
  <c r="D10" i="20"/>
  <c r="K10" i="20"/>
  <c r="F10" i="20"/>
  <c r="J9" i="20"/>
  <c r="G9" i="20"/>
  <c r="C9" i="20"/>
  <c r="E9" i="20"/>
  <c r="K9" i="20"/>
  <c r="D9" i="20"/>
  <c r="F9" i="20"/>
  <c r="L9" i="20"/>
  <c r="J8" i="20"/>
  <c r="K8" i="20"/>
  <c r="C8" i="20"/>
  <c r="G8" i="20"/>
  <c r="F8" i="20"/>
  <c r="E8" i="20"/>
  <c r="D8" i="20"/>
  <c r="L8" i="20"/>
  <c r="J29" i="2"/>
  <c r="J29" i="20" s="1"/>
  <c r="G29" i="20"/>
  <c r="J28" i="2"/>
  <c r="J28" i="20" s="1"/>
  <c r="G28" i="20"/>
  <c r="J27" i="2"/>
  <c r="J27" i="20" s="1"/>
  <c r="G27" i="20"/>
  <c r="J25" i="2"/>
  <c r="J25" i="20" s="1"/>
  <c r="J24" i="2"/>
  <c r="J24" i="20" s="1"/>
  <c r="J23" i="2"/>
  <c r="J23" i="20" s="1"/>
  <c r="G23" i="20"/>
  <c r="J22" i="2"/>
  <c r="J22" i="20" s="1"/>
  <c r="J21" i="20"/>
  <c r="J20" i="2"/>
  <c r="J20" i="20" s="1"/>
  <c r="G20" i="20"/>
  <c r="H31" i="20"/>
  <c r="O31" i="20" s="1"/>
  <c r="I31" i="20"/>
  <c r="H30" i="20"/>
  <c r="O30" i="20" s="1"/>
  <c r="H29" i="20"/>
  <c r="O29" i="20" s="1"/>
  <c r="I29" i="20"/>
  <c r="I28" i="20"/>
  <c r="H28" i="20"/>
  <c r="O28" i="20" s="1"/>
  <c r="H27" i="20"/>
  <c r="O27" i="20" s="1"/>
  <c r="I27" i="20"/>
  <c r="I26" i="20"/>
  <c r="H26" i="20"/>
  <c r="O26" i="20" s="1"/>
  <c r="I25" i="20"/>
  <c r="H25" i="20"/>
  <c r="H24" i="20"/>
  <c r="O24" i="20" s="1"/>
  <c r="H23" i="20"/>
  <c r="O23" i="20" s="1"/>
  <c r="I23" i="20"/>
  <c r="I22" i="20"/>
  <c r="H22" i="20"/>
  <c r="O22" i="20" s="1"/>
  <c r="H19" i="20"/>
  <c r="O19" i="20" s="1"/>
  <c r="H18" i="20"/>
  <c r="O18" i="20" s="1"/>
  <c r="I19" i="20"/>
  <c r="I18" i="20"/>
  <c r="I17" i="20"/>
  <c r="H17" i="20"/>
  <c r="O17" i="20" s="1"/>
  <c r="H16" i="20"/>
  <c r="O16" i="20" s="1"/>
  <c r="H15" i="20"/>
  <c r="H14" i="20"/>
  <c r="O14" i="20" s="1"/>
  <c r="H13" i="20"/>
  <c r="O13" i="20" s="1"/>
  <c r="I14" i="20"/>
  <c r="I13" i="20"/>
  <c r="I12" i="20"/>
  <c r="H12" i="20"/>
  <c r="O12" i="20" s="1"/>
  <c r="H11" i="20"/>
  <c r="O11" i="20" s="1"/>
  <c r="I10" i="20"/>
  <c r="H10" i="20"/>
  <c r="O10" i="20" s="1"/>
  <c r="I9" i="20"/>
  <c r="H9" i="20"/>
  <c r="O9" i="20" s="1"/>
  <c r="I8" i="20"/>
  <c r="H8" i="20"/>
  <c r="O8" i="20" s="1"/>
  <c r="I20" i="20"/>
  <c r="H20" i="20"/>
  <c r="O20" i="20" s="1"/>
  <c r="I21" i="20"/>
  <c r="J31" i="2"/>
  <c r="J31" i="20" s="1"/>
  <c r="J30" i="2"/>
  <c r="J30" i="20" s="1"/>
  <c r="J26" i="2"/>
  <c r="J26" i="20" s="1"/>
  <c r="O25" i="20" l="1"/>
  <c r="O21" i="20"/>
  <c r="O15" i="20"/>
  <c r="M9" i="20"/>
  <c r="M18" i="20"/>
  <c r="M22" i="20"/>
  <c r="M13" i="20"/>
  <c r="M31" i="20"/>
  <c r="M16" i="20"/>
  <c r="M15" i="20"/>
  <c r="M19" i="20"/>
  <c r="M10" i="20"/>
  <c r="M23" i="20"/>
  <c r="M27" i="20"/>
  <c r="M24" i="20"/>
  <c r="M26" i="20"/>
  <c r="M30" i="20"/>
  <c r="M29" i="20"/>
  <c r="M28" i="20"/>
  <c r="M25" i="20"/>
  <c r="M20" i="20"/>
  <c r="M14" i="20"/>
  <c r="M12" i="20"/>
  <c r="M11" i="20"/>
  <c r="M8" i="20"/>
  <c r="M21" i="20"/>
</calcChain>
</file>

<file path=xl/sharedStrings.xml><?xml version="1.0" encoding="utf-8"?>
<sst xmlns="http://schemas.openxmlformats.org/spreadsheetml/2006/main" count="197" uniqueCount="59">
  <si>
    <t>År</t>
  </si>
  <si>
    <t>Mnd</t>
  </si>
  <si>
    <t xml:space="preserve">MSm³ </t>
  </si>
  <si>
    <t>Kondensat</t>
  </si>
  <si>
    <t>NGL</t>
  </si>
  <si>
    <t>Gass</t>
  </si>
  <si>
    <t xml:space="preserve">GSm³ </t>
  </si>
  <si>
    <t>SUM</t>
  </si>
  <si>
    <t>MSm³ o.e</t>
  </si>
  <si>
    <t>mill fat/dag</t>
  </si>
  <si>
    <t>Dager i mnd</t>
  </si>
  <si>
    <t>Olje</t>
  </si>
  <si>
    <t>Sum Væske</t>
  </si>
  <si>
    <t xml:space="preserve">Year </t>
  </si>
  <si>
    <t>Month</t>
  </si>
  <si>
    <t>Oil</t>
  </si>
  <si>
    <t>Aktuell produksjon</t>
  </si>
  <si>
    <t>Actual  production</t>
  </si>
  <si>
    <t xml:space="preserve">Condensate </t>
  </si>
  <si>
    <t>Oil Equivalents</t>
  </si>
  <si>
    <t>Gas</t>
  </si>
  <si>
    <t>Sum Liquid</t>
  </si>
  <si>
    <t>Prognose</t>
  </si>
  <si>
    <t>Aktuell produksjon (faktisk varmeverdi)</t>
  </si>
  <si>
    <t>Actual production (actual calorific value)</t>
  </si>
  <si>
    <t>Sum væske</t>
  </si>
  <si>
    <t>Forecast</t>
  </si>
  <si>
    <t>Rød tekst er foreløpige tall.</t>
  </si>
  <si>
    <t>Red figures are preliminary.</t>
  </si>
  <si>
    <t>Tekster for legender på plott</t>
  </si>
  <si>
    <t>Aksetitler</t>
  </si>
  <si>
    <t xml:space="preserve">Millioner Sm³ </t>
  </si>
  <si>
    <t xml:space="preserve">Million Sm³ </t>
  </si>
  <si>
    <t>Diagramtitler</t>
  </si>
  <si>
    <t>Condensate</t>
  </si>
  <si>
    <t>Forecast (40 MJ)</t>
  </si>
  <si>
    <t>Prognose (40 MJ)</t>
  </si>
  <si>
    <t>Daglig produksjon</t>
  </si>
  <si>
    <t>Daily production</t>
  </si>
  <si>
    <t xml:space="preserve">Mill Sm³/day </t>
  </si>
  <si>
    <t>MSm³ /dag</t>
  </si>
  <si>
    <t>MSm³ o.e/dag</t>
  </si>
  <si>
    <t>Mill Sm³ o.e/day</t>
  </si>
  <si>
    <t>Mill bbl/day</t>
  </si>
  <si>
    <t>MSm³ o.e/day</t>
  </si>
  <si>
    <t xml:space="preserve">Forecast </t>
  </si>
  <si>
    <t xml:space="preserve">Prognose </t>
  </si>
  <si>
    <t>Daglig produksjon 2020</t>
  </si>
  <si>
    <t>Daily production 2020</t>
  </si>
  <si>
    <t>Oljeproduksjon 2021</t>
  </si>
  <si>
    <t>Oil production 2021</t>
  </si>
  <si>
    <t>Væskeproduksjon 2021</t>
  </si>
  <si>
    <t>Liquid production 2021</t>
  </si>
  <si>
    <t>Gassproduksjon 2021</t>
  </si>
  <si>
    <t>Gas production 2021</t>
  </si>
  <si>
    <t>Forecast from December year before</t>
  </si>
  <si>
    <t>Prognose fra desember året før</t>
  </si>
  <si>
    <t xml:space="preserve">Prognose    </t>
  </si>
  <si>
    <t xml:space="preserve">Forecast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</si>
</sst>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7" fontId="0" fillId="0" borderId="0" xfId="0" applyNumberFormat="1"/>
    <xf numFmtId="2" fontId="0" fillId="0" borderId="0" xfId="0" applyNumberFormat="1"/>
    <xf numFmtId="0" fontId="1" fillId="0" borderId="0" xfId="0" applyFont="1"/>
    <xf numFmtId="2" fontId="0" fillId="2" borderId="0" xfId="0" applyNumberFormat="1" applyFill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0" borderId="0" xfId="0" applyNumberFormat="1"/>
    <xf numFmtId="0" fontId="3" fillId="0" borderId="0" xfId="0" applyFont="1"/>
    <xf numFmtId="0" fontId="4" fillId="0" borderId="0" xfId="0" applyFont="1" applyAlignment="1">
      <alignment horizontal="left" readingOrder="1"/>
    </xf>
    <xf numFmtId="2" fontId="2" fillId="0" borderId="0" xfId="0" applyNumberFormat="1" applyFont="1"/>
    <xf numFmtId="3" fontId="0" fillId="0" borderId="0" xfId="0" applyNumberFormat="1"/>
    <xf numFmtId="165" fontId="0" fillId="0" borderId="0" xfId="0" applyNumberFormat="1"/>
    <xf numFmtId="0" fontId="5" fillId="0" borderId="0" xfId="0" applyFont="1"/>
    <xf numFmtId="2" fontId="0" fillId="0" borderId="0" xfId="0" applyNumberFormat="1" applyFont="1"/>
    <xf numFmtId="2" fontId="2" fillId="2" borderId="0" xfId="0" applyNumberFormat="1" applyFont="1" applyFill="1"/>
    <xf numFmtId="2" fontId="0" fillId="2" borderId="0" xfId="0" applyNumberFormat="1" applyFont="1" applyFill="1"/>
    <xf numFmtId="0" fontId="0" fillId="3" borderId="1" xfId="0" applyFill="1" applyBorder="1" applyAlignment="1">
      <alignment horizontal="center"/>
    </xf>
    <xf numFmtId="165" fontId="6" fillId="0" borderId="0" xfId="0" applyNumberFormat="1" applyFont="1"/>
    <xf numFmtId="2" fontId="3" fillId="0" borderId="0" xfId="0" applyNumberFormat="1" applyFont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5" fontId="0" fillId="5" borderId="0" xfId="0" applyNumberFormat="1" applyFill="1"/>
    <xf numFmtId="17" fontId="0" fillId="0" borderId="0" xfId="0" applyNumberFormat="1" applyFill="1"/>
    <xf numFmtId="165" fontId="7" fillId="5" borderId="0" xfId="0" applyNumberFormat="1" applyFont="1" applyFill="1"/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8" fillId="0" borderId="0" xfId="0" applyNumberFormat="1" applyFont="1"/>
    <xf numFmtId="0" fontId="0" fillId="0" borderId="0" xfId="0" applyFont="1"/>
    <xf numFmtId="17" fontId="0" fillId="0" borderId="0" xfId="0" applyNumberFormat="1" applyFont="1"/>
    <xf numFmtId="165" fontId="0" fillId="5" borderId="0" xfId="0" applyNumberFormat="1" applyFont="1" applyFill="1"/>
    <xf numFmtId="3" fontId="0" fillId="0" borderId="0" xfId="0" applyNumberFormat="1" applyFont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7C80"/>
      <color rgb="FFFF0000"/>
      <color rgb="FF38A800"/>
      <color rgb="FFFF5050"/>
      <color rgb="FFFF00FF"/>
      <color rgb="FFFFFF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styles" Target="styles.xml"/><Relationship Id="rId5" Type="http://schemas.openxmlformats.org/officeDocument/2006/relationships/chartsheet" Target="chartsheets/sheet3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7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nb-NO"/>
              <a:t>Oljeproduksjon 2021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6718176013189286E-2"/>
          <c:y val="0.13711679425636597"/>
          <c:w val="0.86386982778119115"/>
          <c:h val="0.6915986481268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0A84-4E87-8A57-6F6FF98FB07D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0A84-4E87-8A57-6F6FF98FB07D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0A84-4E87-8A57-6F6FF98FB07D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0A84-4E87-8A57-6F6FF98FB07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A84-4E87-8A57-6F6FF98FB07D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7-0A84-4E87-8A57-6F6FF98FB07D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9-0A84-4E87-8A57-6F6FF98FB07D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0A84-4E87-8A57-6F6FF98FB07D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0A84-4E87-8A57-6F6FF98FB07D}"/>
              </c:ext>
            </c:extLst>
          </c:dPt>
          <c:dPt>
            <c:idx val="9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D-0A84-4E87-8A57-6F6FF98FB07D}"/>
              </c:ext>
            </c:extLst>
          </c:dPt>
          <c:dPt>
            <c:idx val="1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E-0A84-4E87-8A57-6F6FF98FB07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0A84-4E87-8A57-6F6FF98FB07D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1.8023893548387095</c:v>
                </c:pt>
                <c:pt idx="1">
                  <c:v>1.7915267857142856</c:v>
                </c:pt>
                <c:pt idx="2">
                  <c:v>1.7754032258064516</c:v>
                </c:pt>
                <c:pt idx="3">
                  <c:v>1.7157023333333332</c:v>
                </c:pt>
                <c:pt idx="4">
                  <c:v>1.6544729032258065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A84-4E87-8A57-6F6FF98FB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622478784"/>
        <c:axId val="622482704"/>
      </c:barChart>
      <c:lineChart>
        <c:grouping val="standard"/>
        <c:varyColors val="0"/>
        <c:ser>
          <c:idx val="0"/>
          <c:order val="1"/>
          <c:tx>
            <c:strRef>
              <c:f>'produksjonsdata-Sm3'!$A$51</c:f>
              <c:strCache>
                <c:ptCount val="1"/>
                <c:pt idx="0">
                  <c:v>Prognose </c:v>
                </c:pt>
              </c:strCache>
            </c:strRef>
          </c:tx>
          <c:spPr>
            <a:ln w="66675">
              <a:noFill/>
              <a:prstDash val="sysDot"/>
            </a:ln>
            <a:effectLst>
              <a:outerShdw sx="1000" sy="1000" algn="tl" rotWithShape="0">
                <a:prstClr val="black"/>
              </a:outerShdw>
            </a:effectLst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>
                <a:outerShdw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dag'!$C$20:$C$31</c:f>
              <c:numCache>
                <c:formatCode>0.000</c:formatCode>
                <c:ptCount val="12"/>
                <c:pt idx="0">
                  <c:v>1.8041377252428146</c:v>
                </c:pt>
                <c:pt idx="1">
                  <c:v>1.7853115606162251</c:v>
                </c:pt>
                <c:pt idx="2">
                  <c:v>1.7847148153634538</c:v>
                </c:pt>
                <c:pt idx="3">
                  <c:v>1.6712998914179638</c:v>
                </c:pt>
                <c:pt idx="4">
                  <c:v>1.5910816836840289</c:v>
                </c:pt>
                <c:pt idx="5">
                  <c:v>1.7364778745751708</c:v>
                </c:pt>
                <c:pt idx="6">
                  <c:v>1.7522631306133101</c:v>
                </c:pt>
                <c:pt idx="7">
                  <c:v>1.7602852324990865</c:v>
                </c:pt>
                <c:pt idx="8">
                  <c:v>1.753439045452537</c:v>
                </c:pt>
                <c:pt idx="9">
                  <c:v>1.7657813852501556</c:v>
                </c:pt>
                <c:pt idx="10">
                  <c:v>1.8206639959817976</c:v>
                </c:pt>
                <c:pt idx="11">
                  <c:v>1.8454685765393857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0A84-4E87-8A57-6F6FF98FB07D}"/>
            </c:ext>
          </c:extLst>
        </c:ser>
        <c:ser>
          <c:idx val="2"/>
          <c:order val="2"/>
          <c:tx>
            <c:strRef>
              <c:f>'produksjonsdata-Sm3'!$A$53</c:f>
              <c:strCache>
                <c:ptCount val="1"/>
                <c:pt idx="0">
                  <c:v>Daglig produksjon 2020</c:v>
                </c:pt>
              </c:strCache>
            </c:strRef>
          </c:tx>
          <c:spPr>
            <a:ln w="66675">
              <a:noFill/>
              <a:prstDash val="solid"/>
            </a:ln>
            <a:effectLst>
              <a:outerShdw blurRad="50800" dist="38100" dir="2700000" sx="1000" sy="1000" algn="tl" rotWithShape="0">
                <a:prstClr val="black"/>
              </a:outerShdw>
            </a:effectLst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>
                <a:outerShdw blurRad="50800" dist="38100" dir="2700000"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dag'!$D$8:$D$20</c:f>
              <c:numCache>
                <c:formatCode>0.000</c:formatCode>
                <c:ptCount val="13"/>
                <c:pt idx="0">
                  <c:v>1.6536612903225807</c:v>
                </c:pt>
                <c:pt idx="1">
                  <c:v>1.7605493103448278</c:v>
                </c:pt>
                <c:pt idx="2">
                  <c:v>1.7074306451612902</c:v>
                </c:pt>
                <c:pt idx="3">
                  <c:v>1.7614096666666665</c:v>
                </c:pt>
                <c:pt idx="4">
                  <c:v>1.7534896774193547</c:v>
                </c:pt>
                <c:pt idx="5">
                  <c:v>1.542937</c:v>
                </c:pt>
                <c:pt idx="6">
                  <c:v>1.7380690322580647</c:v>
                </c:pt>
                <c:pt idx="7">
                  <c:v>1.7248803225806451</c:v>
                </c:pt>
                <c:pt idx="8">
                  <c:v>1.4848593333333333</c:v>
                </c:pt>
                <c:pt idx="9">
                  <c:v>1.6151096774193547</c:v>
                </c:pt>
                <c:pt idx="10">
                  <c:v>1.7318466666666665</c:v>
                </c:pt>
                <c:pt idx="11">
                  <c:v>1.8143606451612906</c:v>
                </c:pt>
                <c:pt idx="12">
                  <c:v>1.8023893548387095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0A84-4E87-8A57-6F6FF98FB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78784"/>
        <c:axId val="622482704"/>
      </c:lineChart>
      <c:dateAx>
        <c:axId val="622478784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nb-NO"/>
          </a:p>
        </c:txPr>
        <c:crossAx val="622482704"/>
        <c:crosses val="autoZero"/>
        <c:auto val="1"/>
        <c:lblOffset val="100"/>
        <c:baseTimeUnit val="months"/>
      </c:dateAx>
      <c:valAx>
        <c:axId val="6224827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200"/>
                  <a:t>Mill. fat/dag </a:t>
                </a:r>
              </a:p>
            </c:rich>
          </c:tx>
          <c:layout>
            <c:manualLayout>
              <c:xMode val="edge"/>
              <c:yMode val="edge"/>
              <c:x val="1.7739231153141338E-2"/>
              <c:y val="7.1391118245941923E-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 i="0" baseline="0"/>
            </a:pPr>
            <a:endParaRPr lang="nb-NO"/>
          </a:p>
        </c:txPr>
        <c:crossAx val="622478784"/>
        <c:crosses val="autoZero"/>
        <c:crossBetween val="between"/>
        <c:minorUnit val="0.5"/>
      </c:valAx>
      <c:spPr>
        <a:noFill/>
        <a:ln w="12700" cmpd="sng">
          <a:solidFill>
            <a:schemeClr val="tx1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1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2"/>
        <c:txPr>
          <a:bodyPr/>
          <a:lstStyle/>
          <a:p>
            <a:pPr>
              <a:defRPr sz="1400" b="1"/>
            </a:pPr>
            <a:endParaRPr lang="nb-NO"/>
          </a:p>
        </c:txPr>
      </c:legendEntry>
      <c:layout>
        <c:manualLayout>
          <c:xMode val="edge"/>
          <c:yMode val="edge"/>
          <c:x val="0.20790615291303224"/>
          <c:y val="0.92192760981305255"/>
          <c:w val="0.58418758672855309"/>
          <c:h val="4.8466654333719744E-2"/>
        </c:manualLayout>
      </c:layout>
      <c:overlay val="0"/>
      <c:spPr>
        <a:solidFill>
          <a:schemeClr val="bg1"/>
        </a:solidFill>
        <a:ln>
          <a:noFill/>
        </a:ln>
        <a:effectLst>
          <a:outerShdw sx="1000" sy="1000" algn="tl" rotWithShape="0">
            <a:prstClr val="black"/>
          </a:outerShdw>
        </a:effectLst>
      </c:spPr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'produksjonsdata-Sm3'!$A$41</c:f>
          <c:strCache>
            <c:ptCount val="1"/>
            <c:pt idx="0">
              <c:v>Oil production 2021</c:v>
            </c:pt>
          </c:strCache>
        </c:strRef>
      </c:tx>
      <c:overlay val="1"/>
    </c:title>
    <c:autoTitleDeleted val="0"/>
    <c:plotArea>
      <c:layout>
        <c:manualLayout>
          <c:layoutTarget val="inner"/>
          <c:xMode val="edge"/>
          <c:yMode val="edge"/>
          <c:x val="9.2640141835676482E-2"/>
          <c:y val="0.14560117637797459"/>
          <c:w val="0.87342172147902863"/>
          <c:h val="0.6915986481268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'produksjonsdata-Sm3'!$A$50</c:f>
              <c:strCache>
                <c:ptCount val="1"/>
                <c:pt idx="0">
                  <c:v>Daily production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5490-4CDE-B2C9-EA7BFA1477A0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5490-4CDE-B2C9-EA7BFA1477A0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5490-4CDE-B2C9-EA7BFA1477A0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5490-4CDE-B2C9-EA7BFA1477A0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490-4CDE-B2C9-EA7BFA1477A0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6-5490-4CDE-B2C9-EA7BFA1477A0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8-5490-4CDE-B2C9-EA7BFA1477A0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A-5490-4CDE-B2C9-EA7BFA1477A0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5490-4CDE-B2C9-EA7BFA1477A0}"/>
              </c:ext>
            </c:extLst>
          </c:dPt>
          <c:dPt>
            <c:idx val="9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5490-4CDE-B2C9-EA7BFA1477A0}"/>
              </c:ext>
            </c:extLst>
          </c:dPt>
          <c:dPt>
            <c:idx val="1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D-5490-4CDE-B2C9-EA7BFA1477A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5490-4CDE-B2C9-EA7BFA1477A0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1.8023893548387095</c:v>
                </c:pt>
                <c:pt idx="1">
                  <c:v>1.7915267857142856</c:v>
                </c:pt>
                <c:pt idx="2">
                  <c:v>1.7754032258064516</c:v>
                </c:pt>
                <c:pt idx="3">
                  <c:v>1.7157023333333332</c:v>
                </c:pt>
                <c:pt idx="4">
                  <c:v>1.6544729032258065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490-4CDE-B2C9-EA7BFA147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622481136"/>
        <c:axId val="622483096"/>
      </c:barChart>
      <c:lineChart>
        <c:grouping val="standard"/>
        <c:varyColors val="0"/>
        <c:ser>
          <c:idx val="0"/>
          <c:order val="1"/>
          <c:tx>
            <c:strRef>
              <c:f>'produksjonsdata-Sm3'!$A$52</c:f>
              <c:strCache>
                <c:ptCount val="1"/>
                <c:pt idx="0">
                  <c:v>Forecast </c:v>
                </c:pt>
              </c:strCache>
            </c:strRef>
          </c:tx>
          <c:spPr>
            <a:ln w="66675">
              <a:noFill/>
              <a:prstDash val="sysDot"/>
            </a:ln>
            <a:effectLst>
              <a:outerShdw sx="1000" sy="1000" algn="tl" rotWithShape="0">
                <a:prstClr val="black"/>
              </a:outerShdw>
            </a:effectLst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>
                <a:outerShdw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dag'!$C$20:$C$31</c:f>
              <c:numCache>
                <c:formatCode>0.000</c:formatCode>
                <c:ptCount val="12"/>
                <c:pt idx="0">
                  <c:v>1.8041377252428146</c:v>
                </c:pt>
                <c:pt idx="1">
                  <c:v>1.7853115606162251</c:v>
                </c:pt>
                <c:pt idx="2">
                  <c:v>1.7847148153634538</c:v>
                </c:pt>
                <c:pt idx="3">
                  <c:v>1.6712998914179638</c:v>
                </c:pt>
                <c:pt idx="4">
                  <c:v>1.5910816836840289</c:v>
                </c:pt>
                <c:pt idx="5">
                  <c:v>1.7364778745751708</c:v>
                </c:pt>
                <c:pt idx="6">
                  <c:v>1.7522631306133101</c:v>
                </c:pt>
                <c:pt idx="7">
                  <c:v>1.7602852324990865</c:v>
                </c:pt>
                <c:pt idx="8">
                  <c:v>1.753439045452537</c:v>
                </c:pt>
                <c:pt idx="9">
                  <c:v>1.7657813852501556</c:v>
                </c:pt>
                <c:pt idx="10">
                  <c:v>1.8206639959817976</c:v>
                </c:pt>
                <c:pt idx="11">
                  <c:v>1.8454685765393857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5490-4CDE-B2C9-EA7BFA1477A0}"/>
            </c:ext>
          </c:extLst>
        </c:ser>
        <c:ser>
          <c:idx val="2"/>
          <c:order val="2"/>
          <c:tx>
            <c:strRef>
              <c:f>'produksjonsdata-Sm3'!$A$54</c:f>
              <c:strCache>
                <c:ptCount val="1"/>
                <c:pt idx="0">
                  <c:v>Daily production 2020</c:v>
                </c:pt>
              </c:strCache>
            </c:strRef>
          </c:tx>
          <c:spPr>
            <a:ln w="66675">
              <a:noFill/>
              <a:prstDash val="solid"/>
            </a:ln>
            <a:effectLst>
              <a:outerShdw blurRad="50800" dist="38100" dir="2700000" sx="1000" sy="1000" algn="tl" rotWithShape="0">
                <a:prstClr val="black"/>
              </a:outerShdw>
            </a:effectLst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>
                <a:outerShdw blurRad="50800" dist="38100" dir="2700000"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dag'!$D$8:$D$19</c:f>
              <c:numCache>
                <c:formatCode>0.000</c:formatCode>
                <c:ptCount val="12"/>
                <c:pt idx="0">
                  <c:v>1.6536612903225807</c:v>
                </c:pt>
                <c:pt idx="1">
                  <c:v>1.7605493103448278</c:v>
                </c:pt>
                <c:pt idx="2">
                  <c:v>1.7074306451612902</c:v>
                </c:pt>
                <c:pt idx="3">
                  <c:v>1.7614096666666665</c:v>
                </c:pt>
                <c:pt idx="4">
                  <c:v>1.7534896774193547</c:v>
                </c:pt>
                <c:pt idx="5">
                  <c:v>1.542937</c:v>
                </c:pt>
                <c:pt idx="6">
                  <c:v>1.7380690322580647</c:v>
                </c:pt>
                <c:pt idx="7">
                  <c:v>1.7248803225806451</c:v>
                </c:pt>
                <c:pt idx="8">
                  <c:v>1.4848593333333333</c:v>
                </c:pt>
                <c:pt idx="9">
                  <c:v>1.6151096774193547</c:v>
                </c:pt>
                <c:pt idx="10">
                  <c:v>1.7318466666666665</c:v>
                </c:pt>
                <c:pt idx="11">
                  <c:v>1.8143606451612906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490-4CDE-B2C9-EA7BFA147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1136"/>
        <c:axId val="622483096"/>
      </c:lineChart>
      <c:dateAx>
        <c:axId val="622481136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nb-NO"/>
          </a:p>
        </c:txPr>
        <c:crossAx val="622483096"/>
        <c:crosses val="autoZero"/>
        <c:auto val="1"/>
        <c:lblOffset val="100"/>
        <c:baseTimeUnit val="months"/>
      </c:dateAx>
      <c:valAx>
        <c:axId val="6224830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200"/>
                  <a:t>Mill. bbl/day </a:t>
                </a:r>
              </a:p>
            </c:rich>
          </c:tx>
          <c:layout>
            <c:manualLayout>
              <c:xMode val="edge"/>
              <c:yMode val="edge"/>
              <c:x val="1.7739231153141338E-2"/>
              <c:y val="7.1391118245941923E-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 i="0" baseline="0"/>
            </a:pPr>
            <a:endParaRPr lang="nb-NO"/>
          </a:p>
        </c:txPr>
        <c:crossAx val="622481136"/>
        <c:crosses val="autoZero"/>
        <c:crossBetween val="between"/>
        <c:minorUnit val="0.5"/>
      </c:valAx>
      <c:spPr>
        <a:noFill/>
        <a:ln w="12700" cmpd="sng">
          <a:solidFill>
            <a:schemeClr val="tx1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1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2"/>
        <c:txPr>
          <a:bodyPr/>
          <a:lstStyle/>
          <a:p>
            <a:pPr>
              <a:defRPr sz="1400" b="1"/>
            </a:pPr>
            <a:endParaRPr lang="nb-NO"/>
          </a:p>
        </c:txPr>
      </c:legendEntry>
      <c:layout>
        <c:manualLayout>
          <c:xMode val="edge"/>
          <c:yMode val="edge"/>
          <c:x val="0.20790615291303224"/>
          <c:y val="0.92192760981305255"/>
          <c:w val="0.58418758672855298"/>
          <c:h val="4.8466654333719758E-2"/>
        </c:manualLayout>
      </c:layout>
      <c:overlay val="0"/>
      <c:spPr>
        <a:solidFill>
          <a:schemeClr val="bg1"/>
        </a:solidFill>
        <a:ln>
          <a:noFill/>
        </a:ln>
        <a:effectLst>
          <a:outerShdw sx="1000" sy="1000" algn="tl" rotWithShape="0">
            <a:prstClr val="black"/>
          </a:outerShdw>
        </a:effectLst>
      </c:spPr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/>
              <a:t>Væskeproduksjon 2021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4.4583602836977425E-2"/>
          <c:y val="0.10130063711881192"/>
          <c:w val="0.91573561020921768"/>
          <c:h val="0.725780118632747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'produksjonsdata-Sm3'!$C$5:$D$5</c:f>
              <c:strCache>
                <c:ptCount val="1"/>
                <c:pt idx="0">
                  <c:v>Olje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F6D8-49A8-AB7C-0AC78FF2C4AF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F6D8-49A8-AB7C-0AC78FF2C4AF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F6D8-49A8-AB7C-0AC78FF2C4AF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F6D8-49A8-AB7C-0AC78FF2C4AF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6D8-49A8-AB7C-0AC78FF2C4AF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F6D8-49A8-AB7C-0AC78FF2C4AF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7-F6D8-49A8-AB7C-0AC78FF2C4AF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9-F6D8-49A8-AB7C-0AC78FF2C4AF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A-F6D8-49A8-AB7C-0AC78FF2C4AF}"/>
              </c:ext>
            </c:extLst>
          </c:dPt>
          <c:dPt>
            <c:idx val="9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F6D8-49A8-AB7C-0AC78FF2C4AF}"/>
              </c:ext>
            </c:extLst>
          </c:dPt>
          <c:dPt>
            <c:idx val="1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F6D8-49A8-AB7C-0AC78FF2C4AF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F6D8-49A8-AB7C-0AC78FF2C4AF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1.8023893548387095</c:v>
                </c:pt>
                <c:pt idx="1">
                  <c:v>1.7915267857142856</c:v>
                </c:pt>
                <c:pt idx="2">
                  <c:v>1.7754032258064516</c:v>
                </c:pt>
                <c:pt idx="3">
                  <c:v>1.7157023333333332</c:v>
                </c:pt>
                <c:pt idx="4">
                  <c:v>1.6544729032258065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6D8-49A8-AB7C-0AC78FF2C4AF}"/>
            </c:ext>
          </c:extLst>
        </c:ser>
        <c:ser>
          <c:idx val="1"/>
          <c:order val="1"/>
          <c:tx>
            <c:strRef>
              <c:f>'produksjonsdata-Sm3'!$E$5</c:f>
              <c:strCache>
                <c:ptCount val="1"/>
                <c:pt idx="0">
                  <c:v>Kondensat</c:v>
                </c:pt>
              </c:strCache>
            </c:strRef>
          </c:tx>
          <c:spPr>
            <a:pattFill prst="smCheck">
              <a:fgClr>
                <a:srgbClr val="FF00FF"/>
              </a:fgClr>
              <a:bgClr>
                <a:schemeClr val="bg1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dag'!$E$20:$E$31</c:f>
              <c:numCache>
                <c:formatCode>0.000</c:formatCode>
                <c:ptCount val="12"/>
                <c:pt idx="0">
                  <c:v>1.2579999999999999E-2</c:v>
                </c:pt>
                <c:pt idx="1">
                  <c:v>1.3253928571428571E-2</c:v>
                </c:pt>
                <c:pt idx="2">
                  <c:v>1.2174193548387098E-2</c:v>
                </c:pt>
                <c:pt idx="3">
                  <c:v>1.2580000000000001E-2</c:v>
                </c:pt>
                <c:pt idx="4">
                  <c:v>1.0550967741935483E-2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6D8-49A8-AB7C-0AC78FF2C4AF}"/>
            </c:ext>
          </c:extLst>
        </c:ser>
        <c:ser>
          <c:idx val="2"/>
          <c:order val="2"/>
          <c:tx>
            <c:strRef>
              <c:f>'produksjonsdata-Sm3'!$F$5</c:f>
              <c:strCache>
                <c:ptCount val="1"/>
                <c:pt idx="0">
                  <c:v>NGL</c:v>
                </c:pt>
              </c:strCache>
            </c:strRef>
          </c:tx>
          <c:spPr>
            <a:pattFill prst="wdUpDiag">
              <a:fgClr>
                <a:srgbClr val="FFFF00"/>
              </a:fgClr>
              <a:bgClr>
                <a:srgbClr val="002060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dag'!$F$20:$F$31</c:f>
              <c:numCache>
                <c:formatCode>0.000</c:formatCode>
                <c:ptCount val="12"/>
                <c:pt idx="0">
                  <c:v>0.30678967741935481</c:v>
                </c:pt>
                <c:pt idx="1">
                  <c:v>0.29855035714285716</c:v>
                </c:pt>
                <c:pt idx="2">
                  <c:v>0.30476064516129031</c:v>
                </c:pt>
                <c:pt idx="3">
                  <c:v>0.26711533333333332</c:v>
                </c:pt>
                <c:pt idx="4">
                  <c:v>0.19478709677419356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6D8-49A8-AB7C-0AC78FF2C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22485448"/>
        <c:axId val="622485840"/>
      </c:barChart>
      <c:lineChart>
        <c:grouping val="standard"/>
        <c:varyColors val="0"/>
        <c:ser>
          <c:idx val="4"/>
          <c:order val="3"/>
          <c:tx>
            <c:strRef>
              <c:f>'produksjonsdata-Sm3'!$A$51</c:f>
              <c:strCache>
                <c:ptCount val="1"/>
                <c:pt idx="0">
                  <c:v>Prognose </c:v>
                </c:pt>
              </c:strCache>
            </c:strRef>
          </c:tx>
          <c:spPr>
            <a:ln>
              <a:noFill/>
              <a:prstDash val="sysDash"/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8064A2">
                    <a:shade val="95000"/>
                    <a:satMod val="105000"/>
                  </a:srgbClr>
                </a:solidFill>
              </a:ln>
            </c:spPr>
          </c:marker>
          <c:val>
            <c:numRef>
              <c:f>'produksjonsdata-per dag'!$M$20:$M$31</c:f>
              <c:numCache>
                <c:formatCode>0.000</c:formatCode>
                <c:ptCount val="12"/>
                <c:pt idx="0">
                  <c:v>2.1172412390909985</c:v>
                </c:pt>
                <c:pt idx="1">
                  <c:v>2.0973318528367857</c:v>
                </c:pt>
                <c:pt idx="2">
                  <c:v>2.092161881197764</c:v>
                </c:pt>
                <c:pt idx="3">
                  <c:v>1.945205331934758</c:v>
                </c:pt>
                <c:pt idx="4">
                  <c:v>1.8071001165709879</c:v>
                </c:pt>
                <c:pt idx="5">
                  <c:v>2.0095590942074781</c:v>
                </c:pt>
                <c:pt idx="6">
                  <c:v>2.0564599657327061</c:v>
                </c:pt>
                <c:pt idx="7">
                  <c:v>2.0558696269457446</c:v>
                </c:pt>
                <c:pt idx="8">
                  <c:v>2.0399175877083113</c:v>
                </c:pt>
                <c:pt idx="9">
                  <c:v>2.0853290288738835</c:v>
                </c:pt>
                <c:pt idx="10">
                  <c:v>2.1418781357712691</c:v>
                </c:pt>
                <c:pt idx="11">
                  <c:v>2.1724895524300263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F6D8-49A8-AB7C-0AC78FF2C4AF}"/>
            </c:ext>
          </c:extLst>
        </c:ser>
        <c:ser>
          <c:idx val="3"/>
          <c:order val="4"/>
          <c:tx>
            <c:strRef>
              <c:f>'produksjonsdata-Sm3'!$A$53</c:f>
              <c:strCache>
                <c:ptCount val="1"/>
                <c:pt idx="0">
                  <c:v>Daglig produksjon 2020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9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val>
            <c:numRef>
              <c:f>'produksjonsdata-per dag'!$G$8:$G$19</c:f>
              <c:numCache>
                <c:formatCode>0.000</c:formatCode>
                <c:ptCount val="12"/>
                <c:pt idx="0">
                  <c:v>1.9772919354838707</c:v>
                </c:pt>
                <c:pt idx="1">
                  <c:v>2.1015106896551723</c:v>
                </c:pt>
                <c:pt idx="2">
                  <c:v>2.0574387096774189</c:v>
                </c:pt>
                <c:pt idx="3">
                  <c:v>2.0920540000000001</c:v>
                </c:pt>
                <c:pt idx="4">
                  <c:v>2.0363367741935483</c:v>
                </c:pt>
                <c:pt idx="5">
                  <c:v>1.8572273333333336</c:v>
                </c:pt>
                <c:pt idx="6">
                  <c:v>2.0610909677419356</c:v>
                </c:pt>
                <c:pt idx="7">
                  <c:v>2.0215248387096771</c:v>
                </c:pt>
                <c:pt idx="8">
                  <c:v>1.770635</c:v>
                </c:pt>
                <c:pt idx="9">
                  <c:v>1.8780722580645162</c:v>
                </c:pt>
                <c:pt idx="10">
                  <c:v>2.0308313333333334</c:v>
                </c:pt>
                <c:pt idx="11">
                  <c:v>2.1288606451612906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F6D8-49A8-AB7C-0AC78FF2C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5448"/>
        <c:axId val="622485840"/>
      </c:lineChart>
      <c:dateAx>
        <c:axId val="622485448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5840"/>
        <c:crosses val="autoZero"/>
        <c:auto val="1"/>
        <c:lblOffset val="100"/>
        <c:baseTimeUnit val="months"/>
      </c:dateAx>
      <c:valAx>
        <c:axId val="6224858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/>
            </a:pPr>
            <a:endParaRPr lang="nb-NO"/>
          </a:p>
        </c:txPr>
        <c:crossAx val="622485448"/>
        <c:crosses val="autoZero"/>
        <c:crossBetween val="between"/>
        <c:minorUnit val="0.5"/>
      </c:valAx>
      <c:spPr>
        <a:ln w="12700">
          <a:solidFill>
            <a:schemeClr val="tx1"/>
          </a:solidFill>
        </a:ln>
      </c:spPr>
    </c:plotArea>
    <c:legend>
      <c:legendPos val="b"/>
      <c:overlay val="0"/>
      <c:spPr>
        <a:solidFill>
          <a:sysClr val="window" lastClr="FFFFFF"/>
        </a:solidFill>
        <a:ln>
          <a:noFill/>
        </a:ln>
        <a:effectLst>
          <a:outerShdw dist="38100" sx="1000" sy="1000" algn="tl" rotWithShape="0">
            <a:sysClr val="window" lastClr="FFFFFF">
              <a:lumMod val="50000"/>
            </a:sysClr>
          </a:outerShdw>
        </a:effectLst>
      </c:spPr>
      <c:txPr>
        <a:bodyPr/>
        <a:lstStyle/>
        <a:p>
          <a:pPr>
            <a:defRPr sz="1400" b="1" i="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'produksjonsdata-Sm3'!$A$43</c:f>
          <c:strCache>
            <c:ptCount val="1"/>
            <c:pt idx="0">
              <c:v>Liquid production 2021</c:v>
            </c:pt>
          </c:strCache>
        </c:strRef>
      </c:tx>
      <c:layout>
        <c:manualLayout>
          <c:xMode val="edge"/>
          <c:yMode val="edge"/>
          <c:x val="0.38620170940170945"/>
          <c:y val="1.266490765171503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481312926762071E-2"/>
          <c:y val="0.10111512221651914"/>
          <c:w val="0.92802568754733405"/>
          <c:h val="0.74912917376929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'produksjonsdata-Sm3'!$C$2:$D$2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2F59-4F1B-A1F9-D6BAAE15D96E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2F59-4F1B-A1F9-D6BAAE15D96E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2F59-4F1B-A1F9-D6BAAE15D96E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2F59-4F1B-A1F9-D6BAAE15D96E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F59-4F1B-A1F9-D6BAAE15D96E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2F59-4F1B-A1F9-D6BAAE15D96E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6-2F59-4F1B-A1F9-D6BAAE15D96E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8-2F59-4F1B-A1F9-D6BAAE15D96E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9-2F59-4F1B-A1F9-D6BAAE15D96E}"/>
              </c:ext>
            </c:extLst>
          </c:dPt>
          <c:dPt>
            <c:idx val="9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A-2F59-4F1B-A1F9-D6BAAE15D96E}"/>
              </c:ext>
            </c:extLst>
          </c:dPt>
          <c:dPt>
            <c:idx val="1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2F59-4F1B-A1F9-D6BAAE15D96E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2F59-4F1B-A1F9-D6BAAE15D96E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1.8023893548387095</c:v>
                </c:pt>
                <c:pt idx="1">
                  <c:v>1.7915267857142856</c:v>
                </c:pt>
                <c:pt idx="2">
                  <c:v>1.7754032258064516</c:v>
                </c:pt>
                <c:pt idx="3">
                  <c:v>1.7157023333333332</c:v>
                </c:pt>
                <c:pt idx="4">
                  <c:v>1.6544729032258065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F59-4F1B-A1F9-D6BAAE15D96E}"/>
            </c:ext>
          </c:extLst>
        </c:ser>
        <c:ser>
          <c:idx val="1"/>
          <c:order val="1"/>
          <c:tx>
            <c:strRef>
              <c:f>'produksjonsdata-Sm3'!$E$2</c:f>
              <c:strCache>
                <c:ptCount val="1"/>
                <c:pt idx="0">
                  <c:v>Condensate </c:v>
                </c:pt>
              </c:strCache>
            </c:strRef>
          </c:tx>
          <c:spPr>
            <a:pattFill prst="smCheck">
              <a:fgClr>
                <a:srgbClr val="FF00FF"/>
              </a:fgClr>
              <a:bgClr>
                <a:schemeClr val="bg1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dag'!$E$20:$E$31</c:f>
              <c:numCache>
                <c:formatCode>0.000</c:formatCode>
                <c:ptCount val="12"/>
                <c:pt idx="0">
                  <c:v>1.2579999999999999E-2</c:v>
                </c:pt>
                <c:pt idx="1">
                  <c:v>1.3253928571428571E-2</c:v>
                </c:pt>
                <c:pt idx="2">
                  <c:v>1.2174193548387098E-2</c:v>
                </c:pt>
                <c:pt idx="3">
                  <c:v>1.2580000000000001E-2</c:v>
                </c:pt>
                <c:pt idx="4">
                  <c:v>1.0550967741935483E-2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F59-4F1B-A1F9-D6BAAE15D96E}"/>
            </c:ext>
          </c:extLst>
        </c:ser>
        <c:ser>
          <c:idx val="2"/>
          <c:order val="2"/>
          <c:tx>
            <c:strRef>
              <c:f>'produksjonsdata-Sm3'!$F$5</c:f>
              <c:strCache>
                <c:ptCount val="1"/>
                <c:pt idx="0">
                  <c:v>NGL</c:v>
                </c:pt>
              </c:strCache>
            </c:strRef>
          </c:tx>
          <c:spPr>
            <a:pattFill prst="wdUpDiag">
              <a:fgClr>
                <a:srgbClr val="FFFF00"/>
              </a:fgClr>
              <a:bgClr>
                <a:srgbClr val="002060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dag'!$F$20:$F$31</c:f>
              <c:numCache>
                <c:formatCode>0.000</c:formatCode>
                <c:ptCount val="12"/>
                <c:pt idx="0">
                  <c:v>0.30678967741935481</c:v>
                </c:pt>
                <c:pt idx="1">
                  <c:v>0.29855035714285716</c:v>
                </c:pt>
                <c:pt idx="2">
                  <c:v>0.30476064516129031</c:v>
                </c:pt>
                <c:pt idx="3">
                  <c:v>0.26711533333333332</c:v>
                </c:pt>
                <c:pt idx="4">
                  <c:v>0.19478709677419356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F59-4F1B-A1F9-D6BAAE15D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22478392"/>
        <c:axId val="622483880"/>
      </c:barChart>
      <c:lineChart>
        <c:grouping val="standard"/>
        <c:varyColors val="0"/>
        <c:ser>
          <c:idx val="4"/>
          <c:order val="3"/>
          <c:tx>
            <c:strRef>
              <c:f>'produksjonsdata-Sm3'!$A$52</c:f>
              <c:strCache>
                <c:ptCount val="1"/>
                <c:pt idx="0">
                  <c:v>Forecast </c:v>
                </c:pt>
              </c:strCache>
            </c:strRef>
          </c:tx>
          <c:spPr>
            <a:ln>
              <a:noFill/>
              <a:prstDash val="sysDash"/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8064A2">
                    <a:shade val="95000"/>
                    <a:satMod val="105000"/>
                  </a:srgbClr>
                </a:solidFill>
              </a:ln>
            </c:spPr>
          </c:marker>
          <c:val>
            <c:numRef>
              <c:f>'produksjonsdata-per dag'!$M$20:$M$31</c:f>
              <c:numCache>
                <c:formatCode>0.000</c:formatCode>
                <c:ptCount val="12"/>
                <c:pt idx="0">
                  <c:v>2.1172412390909985</c:v>
                </c:pt>
                <c:pt idx="1">
                  <c:v>2.0973318528367857</c:v>
                </c:pt>
                <c:pt idx="2">
                  <c:v>2.092161881197764</c:v>
                </c:pt>
                <c:pt idx="3">
                  <c:v>1.945205331934758</c:v>
                </c:pt>
                <c:pt idx="4">
                  <c:v>1.8071001165709879</c:v>
                </c:pt>
                <c:pt idx="5">
                  <c:v>2.0095590942074781</c:v>
                </c:pt>
                <c:pt idx="6">
                  <c:v>2.0564599657327061</c:v>
                </c:pt>
                <c:pt idx="7">
                  <c:v>2.0558696269457446</c:v>
                </c:pt>
                <c:pt idx="8">
                  <c:v>2.0399175877083113</c:v>
                </c:pt>
                <c:pt idx="9">
                  <c:v>2.0853290288738835</c:v>
                </c:pt>
                <c:pt idx="10">
                  <c:v>2.1418781357712691</c:v>
                </c:pt>
                <c:pt idx="11">
                  <c:v>2.1724895524300263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F59-4F1B-A1F9-D6BAAE15D96E}"/>
            </c:ext>
          </c:extLst>
        </c:ser>
        <c:ser>
          <c:idx val="3"/>
          <c:order val="4"/>
          <c:tx>
            <c:strRef>
              <c:f>'produksjonsdata-Sm3'!$A$54</c:f>
              <c:strCache>
                <c:ptCount val="1"/>
                <c:pt idx="0">
                  <c:v>Daily production 2020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9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val>
            <c:numRef>
              <c:f>'produksjonsdata-per dag'!$G$8:$G$19</c:f>
              <c:numCache>
                <c:formatCode>0.000</c:formatCode>
                <c:ptCount val="12"/>
                <c:pt idx="0">
                  <c:v>1.9772919354838707</c:v>
                </c:pt>
                <c:pt idx="1">
                  <c:v>2.1015106896551723</c:v>
                </c:pt>
                <c:pt idx="2">
                  <c:v>2.0574387096774189</c:v>
                </c:pt>
                <c:pt idx="3">
                  <c:v>2.0920540000000001</c:v>
                </c:pt>
                <c:pt idx="4">
                  <c:v>2.0363367741935483</c:v>
                </c:pt>
                <c:pt idx="5">
                  <c:v>1.8572273333333336</c:v>
                </c:pt>
                <c:pt idx="6">
                  <c:v>2.0610909677419356</c:v>
                </c:pt>
                <c:pt idx="7">
                  <c:v>2.0215248387096771</c:v>
                </c:pt>
                <c:pt idx="8">
                  <c:v>1.770635</c:v>
                </c:pt>
                <c:pt idx="9">
                  <c:v>1.8780722580645162</c:v>
                </c:pt>
                <c:pt idx="10">
                  <c:v>2.0308313333333334</c:v>
                </c:pt>
                <c:pt idx="11">
                  <c:v>2.1288606451612906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F59-4F1B-A1F9-D6BAAE15D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78392"/>
        <c:axId val="622483880"/>
      </c:lineChart>
      <c:dateAx>
        <c:axId val="622478392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3880"/>
        <c:crosses val="autoZero"/>
        <c:auto val="0"/>
        <c:lblOffset val="100"/>
        <c:baseTimeUnit val="months"/>
      </c:dateAx>
      <c:valAx>
        <c:axId val="6224838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/>
            </a:pPr>
            <a:endParaRPr lang="nb-NO"/>
          </a:p>
        </c:txPr>
        <c:crossAx val="622478392"/>
        <c:crosses val="autoZero"/>
        <c:crossBetween val="between"/>
        <c:minorUnit val="0.5"/>
      </c:valAx>
      <c:spPr>
        <a:ln w="12700">
          <a:solidFill>
            <a:srgbClr val="00206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706787485407594"/>
          <c:y val="0.93038639148540359"/>
          <c:w val="0.61767691283656156"/>
          <c:h val="4.8466654333719723E-2"/>
        </c:manualLayout>
      </c:layout>
      <c:overlay val="0"/>
      <c:spPr>
        <a:solidFill>
          <a:sysClr val="window" lastClr="FFFFFF"/>
        </a:solidFill>
        <a:ln>
          <a:noFill/>
        </a:ln>
        <a:effectLst>
          <a:outerShdw dist="38100" sx="1000" sy="1000" algn="tl" rotWithShape="0">
            <a:sysClr val="window" lastClr="FFFFFF">
              <a:lumMod val="50000"/>
            </a:sysClr>
          </a:outerShdw>
        </a:effectLst>
      </c:spPr>
      <c:txPr>
        <a:bodyPr/>
        <a:lstStyle/>
        <a:p>
          <a:pPr>
            <a:defRPr sz="1400" b="1" i="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'produksjonsdata-Sm3'!$A$44</c:f>
          <c:strCache>
            <c:ptCount val="1"/>
            <c:pt idx="0">
              <c:v>Gassproduksjon 2021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81783059526359"/>
          <c:y val="0.12314129453759909"/>
          <c:w val="0.87866853765973063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0-A76D-45D1-B330-8B949A6CC59B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A76D-45D1-B330-8B949A6CC59B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2-A76D-45D1-B330-8B949A6CC59B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A76D-45D1-B330-8B949A6CC59B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76D-45D1-B330-8B949A6CC59B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A76D-45D1-B330-8B949A6CC59B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6-A76D-45D1-B330-8B949A6CC59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8-A76D-45D1-B330-8B949A6CC59B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A76D-45D1-B330-8B949A6CC59B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A-A76D-45D1-B330-8B949A6CC59B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B-A76D-45D1-B330-8B949A6CC59B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76D-45D1-B330-8B949A6CC59B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dag'!$I$20:$I$31</c:f>
              <c:numCache>
                <c:formatCode>0.000</c:formatCode>
                <c:ptCount val="12"/>
                <c:pt idx="0">
                  <c:v>330.22580645161293</c:v>
                </c:pt>
                <c:pt idx="1">
                  <c:v>321.14285714285717</c:v>
                </c:pt>
                <c:pt idx="2">
                  <c:v>318.09677419354841</c:v>
                </c:pt>
                <c:pt idx="3">
                  <c:v>312.86666666666667</c:v>
                </c:pt>
                <c:pt idx="4">
                  <c:v>280.09677419354841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76D-45D1-B330-8B949A6CC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622488584"/>
        <c:axId val="461184192"/>
      </c:barChart>
      <c:lineChart>
        <c:grouping val="standard"/>
        <c:varyColors val="0"/>
        <c:ser>
          <c:idx val="2"/>
          <c:order val="1"/>
          <c:tx>
            <c:strRef>
              <c:f>'produksjonsdata-Sm3'!$A$61</c:f>
              <c:strCache>
                <c:ptCount val="1"/>
                <c:pt idx="0">
                  <c:v>Prognose 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00B050"/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dag'!$H$20:$H$31</c:f>
              <c:numCache>
                <c:formatCode>0.000</c:formatCode>
                <c:ptCount val="12"/>
                <c:pt idx="0">
                  <c:v>321.84045074107485</c:v>
                </c:pt>
                <c:pt idx="1">
                  <c:v>321.16772058727537</c:v>
                </c:pt>
                <c:pt idx="2">
                  <c:v>318.75137413594678</c:v>
                </c:pt>
                <c:pt idx="3">
                  <c:v>275.72011018079098</c:v>
                </c:pt>
                <c:pt idx="4">
                  <c:v>273.81983516002185</c:v>
                </c:pt>
                <c:pt idx="5">
                  <c:v>285.08323469706954</c:v>
                </c:pt>
                <c:pt idx="6">
                  <c:v>316.32614467928187</c:v>
                </c:pt>
                <c:pt idx="7">
                  <c:v>312.55813582692639</c:v>
                </c:pt>
                <c:pt idx="8">
                  <c:v>287.9306111378819</c:v>
                </c:pt>
                <c:pt idx="9">
                  <c:v>331.28439737853716</c:v>
                </c:pt>
                <c:pt idx="10">
                  <c:v>330.72963263961134</c:v>
                </c:pt>
                <c:pt idx="11">
                  <c:v>334.2371780238546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76D-45D1-B330-8B949A6CC59B}"/>
            </c:ext>
          </c:extLst>
        </c:ser>
        <c:ser>
          <c:idx val="1"/>
          <c:order val="2"/>
          <c:tx>
            <c:strRef>
              <c:f>'produksjonsdata-Sm3'!$A$53</c:f>
              <c:strCache>
                <c:ptCount val="1"/>
                <c:pt idx="0">
                  <c:v>Daglig produksjon 2020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dag'!$I$8:$I$19</c:f>
              <c:numCache>
                <c:formatCode>0.000</c:formatCode>
                <c:ptCount val="12"/>
                <c:pt idx="0">
                  <c:v>338.12903225806451</c:v>
                </c:pt>
                <c:pt idx="1">
                  <c:v>340.72413793103448</c:v>
                </c:pt>
                <c:pt idx="2">
                  <c:v>345.67741935483872</c:v>
                </c:pt>
                <c:pt idx="3">
                  <c:v>302.83333333333331</c:v>
                </c:pt>
                <c:pt idx="4">
                  <c:v>264.22580645161293</c:v>
                </c:pt>
                <c:pt idx="5">
                  <c:v>279.66666666666669</c:v>
                </c:pt>
                <c:pt idx="6">
                  <c:v>305.61290322580646</c:v>
                </c:pt>
                <c:pt idx="7">
                  <c:v>286.70967741935482</c:v>
                </c:pt>
                <c:pt idx="8">
                  <c:v>277.06666666666666</c:v>
                </c:pt>
                <c:pt idx="9">
                  <c:v>289.35483870967744</c:v>
                </c:pt>
                <c:pt idx="10">
                  <c:v>320.5</c:v>
                </c:pt>
                <c:pt idx="11">
                  <c:v>331.96774193548384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76D-45D1-B330-8B949A6CC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8584"/>
        <c:axId val="461184192"/>
      </c:lineChart>
      <c:dateAx>
        <c:axId val="622488584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4192"/>
        <c:crosses val="autoZero"/>
        <c:auto val="1"/>
        <c:lblOffset val="100"/>
        <c:baseTimeUnit val="months"/>
      </c:dateAx>
      <c:valAx>
        <c:axId val="461184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8584"/>
        <c:crosses val="autoZero"/>
        <c:crossBetween val="between"/>
        <c:minorUnit val="0.5"/>
      </c:valAx>
      <c:spPr>
        <a:ln w="12700" cmpd="sng">
          <a:solidFill>
            <a:schemeClr val="tx1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'produksjonsdata-Sm3'!$A$45</c:f>
          <c:strCache>
            <c:ptCount val="1"/>
            <c:pt idx="0">
              <c:v>Gas production 2021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0.11312560670903793"/>
          <c:y val="0.12740242482206909"/>
          <c:w val="0.87594162560723265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'produksjonsdata-Sm3'!$A$50</c:f>
              <c:strCache>
                <c:ptCount val="1"/>
                <c:pt idx="0">
                  <c:v>Daily production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1CFB-46DC-B846-704FAC5F9294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1CFB-46DC-B846-704FAC5F9294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1CFB-46DC-B846-704FAC5F9294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1CFB-46DC-B846-704FAC5F9294}"/>
              </c:ext>
            </c:extLst>
          </c:dPt>
          <c:dPt>
            <c:idx val="4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09-1CFB-46DC-B846-704FAC5F9294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B-1CFB-46DC-B846-704FAC5F9294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D-1CFB-46DC-B846-704FAC5F9294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F-1CFB-46DC-B846-704FAC5F9294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1-1CFB-46DC-B846-704FAC5F9294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3-1CFB-46DC-B846-704FAC5F9294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1CFB-46DC-B846-704FAC5F9294}"/>
              </c:ext>
            </c:extLst>
          </c:dPt>
          <c:dPt>
            <c:idx val="11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17-1CFB-46DC-B846-704FAC5F9294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dag'!$I$20:$I$31</c:f>
              <c:numCache>
                <c:formatCode>0.000</c:formatCode>
                <c:ptCount val="12"/>
                <c:pt idx="0">
                  <c:v>330.22580645161293</c:v>
                </c:pt>
                <c:pt idx="1">
                  <c:v>321.14285714285717</c:v>
                </c:pt>
                <c:pt idx="2">
                  <c:v>318.09677419354841</c:v>
                </c:pt>
                <c:pt idx="3">
                  <c:v>312.86666666666667</c:v>
                </c:pt>
                <c:pt idx="4">
                  <c:v>280.09677419354841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CFB-46DC-B846-704FAC5F9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461177136"/>
        <c:axId val="461181056"/>
      </c:barChart>
      <c:lineChart>
        <c:grouping val="standard"/>
        <c:varyColors val="0"/>
        <c:ser>
          <c:idx val="2"/>
          <c:order val="1"/>
          <c:tx>
            <c:strRef>
              <c:f>'produksjonsdata-Sm3'!$A$62</c:f>
              <c:strCache>
                <c:ptCount val="1"/>
                <c:pt idx="0">
                  <c:v>Forecast 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00B050"/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dag'!$H$20:$H$31</c:f>
              <c:numCache>
                <c:formatCode>0.000</c:formatCode>
                <c:ptCount val="12"/>
                <c:pt idx="0">
                  <c:v>321.84045074107485</c:v>
                </c:pt>
                <c:pt idx="1">
                  <c:v>321.16772058727537</c:v>
                </c:pt>
                <c:pt idx="2">
                  <c:v>318.75137413594678</c:v>
                </c:pt>
                <c:pt idx="3">
                  <c:v>275.72011018079098</c:v>
                </c:pt>
                <c:pt idx="4">
                  <c:v>273.81983516002185</c:v>
                </c:pt>
                <c:pt idx="5">
                  <c:v>285.08323469706954</c:v>
                </c:pt>
                <c:pt idx="6">
                  <c:v>316.32614467928187</c:v>
                </c:pt>
                <c:pt idx="7">
                  <c:v>312.55813582692639</c:v>
                </c:pt>
                <c:pt idx="8">
                  <c:v>287.9306111378819</c:v>
                </c:pt>
                <c:pt idx="9">
                  <c:v>331.28439737853716</c:v>
                </c:pt>
                <c:pt idx="10">
                  <c:v>330.72963263961134</c:v>
                </c:pt>
                <c:pt idx="11">
                  <c:v>334.2371780238546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1CFB-46DC-B846-704FAC5F9294}"/>
            </c:ext>
          </c:extLst>
        </c:ser>
        <c:ser>
          <c:idx val="1"/>
          <c:order val="2"/>
          <c:tx>
            <c:strRef>
              <c:f>'produksjonsdata-Sm3'!$A$54</c:f>
              <c:strCache>
                <c:ptCount val="1"/>
                <c:pt idx="0">
                  <c:v>Daily production 2020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dag'!$I$8:$I$19</c:f>
              <c:numCache>
                <c:formatCode>0.000</c:formatCode>
                <c:ptCount val="12"/>
                <c:pt idx="0">
                  <c:v>338.12903225806451</c:v>
                </c:pt>
                <c:pt idx="1">
                  <c:v>340.72413793103448</c:v>
                </c:pt>
                <c:pt idx="2">
                  <c:v>345.67741935483872</c:v>
                </c:pt>
                <c:pt idx="3">
                  <c:v>302.83333333333331</c:v>
                </c:pt>
                <c:pt idx="4">
                  <c:v>264.22580645161293</c:v>
                </c:pt>
                <c:pt idx="5">
                  <c:v>279.66666666666669</c:v>
                </c:pt>
                <c:pt idx="6">
                  <c:v>305.61290322580646</c:v>
                </c:pt>
                <c:pt idx="7">
                  <c:v>286.70967741935482</c:v>
                </c:pt>
                <c:pt idx="8">
                  <c:v>277.06666666666666</c:v>
                </c:pt>
                <c:pt idx="9">
                  <c:v>289.35483870967744</c:v>
                </c:pt>
                <c:pt idx="10">
                  <c:v>320.5</c:v>
                </c:pt>
                <c:pt idx="11">
                  <c:v>331.96774193548384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1CFB-46DC-B846-704FAC5F9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177136"/>
        <c:axId val="461181056"/>
      </c:lineChart>
      <c:dateAx>
        <c:axId val="461177136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1056"/>
        <c:crosses val="autoZero"/>
        <c:auto val="1"/>
        <c:lblOffset val="100"/>
        <c:baseTimeUnit val="months"/>
      </c:dateAx>
      <c:valAx>
        <c:axId val="461181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77136"/>
        <c:crosses val="autoZero"/>
        <c:crossBetween val="between"/>
        <c:minorUnit val="0.5"/>
      </c:valAx>
      <c:spPr>
        <a:ln w="12700">
          <a:solidFill>
            <a:sysClr val="windowText" lastClr="000000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produksjon o.e.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767719289149005"/>
          <c:y val="0.12950977368705649"/>
          <c:w val="0.87866853765973063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0-A51A-4113-8C82-62FDFFF679BA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A51A-4113-8C82-62FDFFF679BA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2-A51A-4113-8C82-62FDFFF679BA}"/>
              </c:ext>
            </c:extLst>
          </c:dPt>
          <c:dPt>
            <c:idx val="3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3-A51A-4113-8C82-62FDFFF679BA}"/>
              </c:ext>
            </c:extLst>
          </c:dPt>
          <c:dPt>
            <c:idx val="4"/>
            <c:invertIfNegative val="0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4-A51A-4113-8C82-62FDFFF679BA}"/>
              </c:ext>
            </c:extLst>
          </c:dPt>
          <c:dPt>
            <c:idx val="5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5-A51A-4113-8C82-62FDFFF679BA}"/>
              </c:ext>
            </c:extLst>
          </c:dPt>
          <c:dPt>
            <c:idx val="6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6-A51A-4113-8C82-62FDFFF679BA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8-A51A-4113-8C82-62FDFFF679BA}"/>
              </c:ext>
            </c:extLst>
          </c:dPt>
          <c:dPt>
            <c:idx val="8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9-A51A-4113-8C82-62FDFFF679BA}"/>
              </c:ext>
            </c:extLst>
          </c:dPt>
          <c:dPt>
            <c:idx val="9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A-A51A-4113-8C82-62FDFFF679BA}"/>
              </c:ext>
            </c:extLst>
          </c:dPt>
          <c:dPt>
            <c:idx val="1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B-A51A-4113-8C82-62FDFFF679BA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51A-4113-8C82-62FDFFF679BA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dag'!$J$20:$J$31</c:f>
              <c:numCache>
                <c:formatCode>0.000</c:formatCode>
                <c:ptCount val="12"/>
                <c:pt idx="0">
                  <c:v>0.66754838709677411</c:v>
                </c:pt>
                <c:pt idx="1">
                  <c:v>0.65553571428571433</c:v>
                </c:pt>
                <c:pt idx="2">
                  <c:v>0.65074193548387105</c:v>
                </c:pt>
                <c:pt idx="3">
                  <c:v>0.63009999999999999</c:v>
                </c:pt>
                <c:pt idx="4">
                  <c:v>0.5757741935483871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51A-4113-8C82-62FDFFF67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461181840"/>
        <c:axId val="461177920"/>
      </c:barChart>
      <c:lineChart>
        <c:grouping val="standard"/>
        <c:varyColors val="0"/>
        <c:ser>
          <c:idx val="1"/>
          <c:order val="1"/>
          <c:tx>
            <c:strRef>
              <c:f>'produksjonsdata-Sm3'!$A$53</c:f>
              <c:strCache>
                <c:ptCount val="1"/>
                <c:pt idx="0">
                  <c:v>Daglig produksjon 2020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'produksjonsdata-per dag'!$J$8:$J$19</c:f>
              <c:numCache>
                <c:formatCode>0.000</c:formatCode>
                <c:ptCount val="12"/>
                <c:pt idx="0">
                  <c:v>0.65248387096774185</c:v>
                </c:pt>
                <c:pt idx="1">
                  <c:v>0.67482758620689653</c:v>
                </c:pt>
                <c:pt idx="2">
                  <c:v>0.67277419354838708</c:v>
                </c:pt>
                <c:pt idx="3">
                  <c:v>0.63543333333333341</c:v>
                </c:pt>
                <c:pt idx="4">
                  <c:v>0.58796774193548385</c:v>
                </c:pt>
                <c:pt idx="5">
                  <c:v>0.57493333333333341</c:v>
                </c:pt>
                <c:pt idx="6">
                  <c:v>0.63329032258064522</c:v>
                </c:pt>
                <c:pt idx="7">
                  <c:v>0.60809677419354835</c:v>
                </c:pt>
                <c:pt idx="8">
                  <c:v>0.55856666666666654</c:v>
                </c:pt>
                <c:pt idx="9">
                  <c:v>0.58793548387096772</c:v>
                </c:pt>
                <c:pt idx="10">
                  <c:v>0.64336666666666675</c:v>
                </c:pt>
                <c:pt idx="11">
                  <c:v>0.67041935483870974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51A-4113-8C82-62FDFFF67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181840"/>
        <c:axId val="461177920"/>
      </c:lineChart>
      <c:dateAx>
        <c:axId val="461181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77920"/>
        <c:crosses val="autoZero"/>
        <c:auto val="1"/>
        <c:lblOffset val="100"/>
        <c:baseTimeUnit val="months"/>
      </c:dateAx>
      <c:valAx>
        <c:axId val="4611779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1840"/>
        <c:crosses val="autoZero"/>
        <c:crossBetween val="between"/>
      </c:valAx>
      <c:spPr>
        <a:ln w="12700" cmpd="sng">
          <a:solidFill>
            <a:schemeClr val="tx1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Diagram3"/>
  <sheetViews>
    <sheetView zoomScale="9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Diagram4"/>
  <sheetViews>
    <sheetView zoomScale="9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90" workbookViewId="0"/>
  </sheetView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 codeName="Diagram7"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Diagram8"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121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2</xdr:row>
      <xdr:rowOff>95250</xdr:rowOff>
    </xdr:from>
    <xdr:to>
      <xdr:col>0</xdr:col>
      <xdr:colOff>937895</xdr:colOff>
      <xdr:row>3</xdr:row>
      <xdr:rowOff>0</xdr:rowOff>
    </xdr:to>
    <xdr:pic>
      <xdr:nvPicPr>
        <xdr:cNvPr id="10" name="Bild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476250"/>
          <a:ext cx="457200" cy="742950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466725</xdr:colOff>
      <xdr:row>5</xdr:row>
      <xdr:rowOff>47625</xdr:rowOff>
    </xdr:from>
    <xdr:to>
      <xdr:col>0</xdr:col>
      <xdr:colOff>937895</xdr:colOff>
      <xdr:row>6</xdr:row>
      <xdr:rowOff>0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1762125"/>
          <a:ext cx="457200" cy="695325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0.04892</cdr:x>
      <cdr:y>0.04793</cdr:y>
    </cdr:from>
    <cdr:to>
      <cdr:x>0.19053</cdr:x>
      <cdr:y>0.09101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452854" y="286168"/>
          <a:ext cx="1310769" cy="257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bbl/day</a:t>
          </a:r>
        </a:p>
      </cdr:txBody>
    </cdr:sp>
  </cdr:relSizeAnchor>
  <cdr:relSizeAnchor xmlns:cdr="http://schemas.openxmlformats.org/drawingml/2006/chartDrawing">
    <cdr:from>
      <cdr:x>0.37514</cdr:x>
      <cdr:y>0.43869</cdr:y>
    </cdr:from>
    <cdr:to>
      <cdr:x>0.42068</cdr:x>
      <cdr:y>0.6472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3062464" y="3037555"/>
          <a:ext cx="1247538" cy="4218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0.90468</cdr:x>
      <cdr:y>0.01994</cdr:y>
    </cdr:from>
    <cdr:to>
      <cdr:x>0.97671</cdr:x>
      <cdr:y>0.1013</cdr:y>
    </cdr:to>
    <cdr:pic>
      <cdr:nvPicPr>
        <cdr:cNvPr id="5" name="Bilde 4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06662A76-D188-4D24-9EBE-98C0F8FAB7E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74062" y="119063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63944" cy="598311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0.04736</cdr:x>
      <cdr:y>0.04679</cdr:y>
    </cdr:from>
    <cdr:to>
      <cdr:x>0.1928</cdr:x>
      <cdr:y>0.10995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37871" y="278586"/>
          <a:ext cx="1344662" cy="3760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Sm³/dag</a:t>
          </a:r>
        </a:p>
      </cdr:txBody>
    </cdr:sp>
  </cdr:relSizeAnchor>
  <cdr:relSizeAnchor xmlns:cdr="http://schemas.openxmlformats.org/drawingml/2006/chartDrawing">
    <cdr:from>
      <cdr:x>0.41247</cdr:x>
      <cdr:y>0.4349</cdr:y>
    </cdr:from>
    <cdr:to>
      <cdr:x>0.45307</cdr:x>
      <cdr:y>0.60537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3499215" y="2923972"/>
          <a:ext cx="1019941" cy="3761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0.90931</cdr:x>
      <cdr:y>0.01587</cdr:y>
    </cdr:from>
    <cdr:to>
      <cdr:x>0.97112</cdr:x>
      <cdr:y>0.09586</cdr:y>
    </cdr:to>
    <cdr:pic>
      <cdr:nvPicPr>
        <cdr:cNvPr id="7" name="Bilde 6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41BC4D65-F4E0-480B-9598-3857393634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407191" y="94463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63944" cy="598311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0.04807</cdr:x>
      <cdr:y>0.05118</cdr:y>
    </cdr:from>
    <cdr:to>
      <cdr:x>0.19339</cdr:x>
      <cdr:y>0.11439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45402" y="305115"/>
          <a:ext cx="1346440" cy="376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Sm³/day</a:t>
          </a:r>
        </a:p>
      </cdr:txBody>
    </cdr:sp>
  </cdr:relSizeAnchor>
  <cdr:relSizeAnchor xmlns:cdr="http://schemas.openxmlformats.org/drawingml/2006/chartDrawing">
    <cdr:from>
      <cdr:x>0.41994</cdr:x>
      <cdr:y>0.41833</cdr:y>
    </cdr:from>
    <cdr:to>
      <cdr:x>0.46393</cdr:x>
      <cdr:y>0.61164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3515735" y="2877478"/>
          <a:ext cx="1156595" cy="407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0.8972</cdr:x>
      <cdr:y>0.01453</cdr:y>
    </cdr:from>
    <cdr:to>
      <cdr:x>0.96916</cdr:x>
      <cdr:y>0.09601</cdr:y>
    </cdr:to>
    <cdr:pic>
      <cdr:nvPicPr>
        <cdr:cNvPr id="7" name="Bilde 6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A7CFE44E-49D0-42A3-9B27-05C72018EC9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12728" y="86591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57355" cy="597739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0.04736</cdr:x>
      <cdr:y>0.04679</cdr:y>
    </cdr:from>
    <cdr:to>
      <cdr:x>0.23134</cdr:x>
      <cdr:y>0.10995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39621" y="281107"/>
          <a:ext cx="1707834" cy="3794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</a:t>
          </a:r>
          <a:r>
            <a:rPr lang="nb-NO" sz="1200" b="1" baseline="0"/>
            <a:t> o.e. per dag</a:t>
          </a:r>
        </a:p>
        <a:p xmlns:a="http://schemas.openxmlformats.org/drawingml/2006/main">
          <a:endParaRPr lang="nb-NO" sz="1200" b="1"/>
        </a:p>
      </cdr:txBody>
    </cdr:sp>
  </cdr:relSizeAnchor>
  <cdr:relSizeAnchor xmlns:cdr="http://schemas.openxmlformats.org/drawingml/2006/chartDrawing">
    <cdr:from>
      <cdr:x>0.41382</cdr:x>
      <cdr:y>0.39921</cdr:y>
    </cdr:from>
    <cdr:to>
      <cdr:x>0.45442</cdr:x>
      <cdr:y>0.60127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3414951" y="2802195"/>
          <a:ext cx="1207793" cy="3758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0.90931</cdr:x>
      <cdr:y>0.01587</cdr:y>
    </cdr:from>
    <cdr:to>
      <cdr:x>0.97112</cdr:x>
      <cdr:y>0.09586</cdr:y>
    </cdr:to>
    <cdr:pic>
      <cdr:nvPicPr>
        <cdr:cNvPr id="7" name="Bilde 6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85C4C3E3-564A-4602-A2E5-C090283C5DA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407191" y="94463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2</xdr:row>
      <xdr:rowOff>95250</xdr:rowOff>
    </xdr:from>
    <xdr:to>
      <xdr:col>0</xdr:col>
      <xdr:colOff>929005</xdr:colOff>
      <xdr:row>3</xdr:row>
      <xdr:rowOff>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461010"/>
          <a:ext cx="457200" cy="636270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466725</xdr:colOff>
      <xdr:row>5</xdr:row>
      <xdr:rowOff>47625</xdr:rowOff>
    </xdr:from>
    <xdr:to>
      <xdr:col>0</xdr:col>
      <xdr:colOff>929005</xdr:colOff>
      <xdr:row>5</xdr:row>
      <xdr:rowOff>730250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1510665"/>
          <a:ext cx="457200" cy="6800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5111" cy="598311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0.39958</cdr:x>
      <cdr:y>0.34108</cdr:y>
    </cdr:from>
    <cdr:to>
      <cdr:x>0.44633</cdr:x>
      <cdr:y>0.58229</cdr:y>
    </cdr:to>
    <cdr:sp macro="" textlink="">
      <cdr:nvSpPr>
        <cdr:cNvPr id="2" name="TekstSylinder 1"/>
        <cdr:cNvSpPr txBox="1"/>
      </cdr:nvSpPr>
      <cdr:spPr>
        <a:xfrm xmlns:a="http://schemas.openxmlformats.org/drawingml/2006/main" rot="16200000">
          <a:off x="3205566" y="2545264"/>
          <a:ext cx="1443187" cy="4340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0.89805</cdr:x>
      <cdr:y>0.03965</cdr:y>
    </cdr:from>
    <cdr:to>
      <cdr:x>0.95945</cdr:x>
      <cdr:y>0.11895</cdr:y>
    </cdr:to>
    <cdr:pic>
      <cdr:nvPicPr>
        <cdr:cNvPr id="4" name="Bilde 3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446BF632-671C-4CE6-9769-CA29CDBEDCD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58188" y="238125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5111" cy="598311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0.3966</cdr:x>
      <cdr:y>0.33998</cdr:y>
    </cdr:from>
    <cdr:to>
      <cdr:x>0.44181</cdr:x>
      <cdr:y>0.61225</cdr:y>
    </cdr:to>
    <cdr:sp macro="" textlink="">
      <cdr:nvSpPr>
        <cdr:cNvPr id="2" name="TekstSylinder 1"/>
        <cdr:cNvSpPr txBox="1"/>
      </cdr:nvSpPr>
      <cdr:spPr>
        <a:xfrm xmlns:a="http://schemas.openxmlformats.org/drawingml/2006/main" rot="16200000">
          <a:off x="3077843" y="2638768"/>
          <a:ext cx="1629022" cy="4197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0.88781</cdr:x>
      <cdr:y>0.03701</cdr:y>
    </cdr:from>
    <cdr:to>
      <cdr:x>0.95945</cdr:x>
      <cdr:y>0.11789</cdr:y>
    </cdr:to>
    <cdr:pic>
      <cdr:nvPicPr>
        <cdr:cNvPr id="3" name="Bilde 2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93FA054D-06C8-439F-A670-B6890A29D66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262937" y="222250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63944" cy="606072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0.04793</cdr:x>
      <cdr:y>0.05238</cdr:y>
    </cdr:from>
    <cdr:to>
      <cdr:x>0.18948</cdr:x>
      <cdr:y>0.09547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444419" y="313140"/>
          <a:ext cx="1312511" cy="2576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fat/dag</a:t>
          </a:r>
        </a:p>
        <a:p xmlns:a="http://schemas.openxmlformats.org/drawingml/2006/main">
          <a:endParaRPr lang="nb-NO" sz="1200" b="1"/>
        </a:p>
      </cdr:txBody>
    </cdr:sp>
  </cdr:relSizeAnchor>
  <cdr:relSizeAnchor xmlns:cdr="http://schemas.openxmlformats.org/drawingml/2006/chartDrawing">
    <cdr:from>
      <cdr:x>0.36339</cdr:x>
      <cdr:y>0.42887</cdr:y>
    </cdr:from>
    <cdr:to>
      <cdr:x>0.40591</cdr:x>
      <cdr:y>0.58788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3081474" y="2884178"/>
          <a:ext cx="963716" cy="3939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0.00033</cdr:x>
      <cdr:y>0.00051</cdr:y>
    </cdr:from>
    <cdr:to>
      <cdr:x>0.09858</cdr:x>
      <cdr:y>0.15277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3049" y="304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0.90484</cdr:x>
      <cdr:y>0.01991</cdr:y>
    </cdr:from>
    <cdr:to>
      <cdr:x>0.96648</cdr:x>
      <cdr:y>0.09957</cdr:y>
    </cdr:to>
    <cdr:pic>
      <cdr:nvPicPr>
        <cdr:cNvPr id="6" name="Bilde 5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93A92A55-468A-4BC5-9F8A-0F27691ECFC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89938" y="119062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63944" cy="598311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9">
    <tabColor rgb="FFFFFF00"/>
    <pageSetUpPr fitToPage="1"/>
  </sheetPr>
  <dimension ref="A2:R62"/>
  <sheetViews>
    <sheetView tabSelected="1" zoomScale="80" zoomScaleNormal="80" workbookViewId="0">
      <selection activeCell="C23" sqref="C23"/>
    </sheetView>
  </sheetViews>
  <sheetFormatPr baseColWidth="10" defaultRowHeight="14.5" x14ac:dyDescent="0.35"/>
  <cols>
    <col min="1" max="1" width="23" customWidth="1"/>
    <col min="8" max="8" width="12.453125" customWidth="1"/>
    <col min="9" max="9" width="12.81640625" customWidth="1"/>
    <col min="10" max="10" width="14.453125" bestFit="1" customWidth="1"/>
    <col min="13" max="13" width="14.54296875" customWidth="1"/>
    <col min="14" max="14" width="13.453125" customWidth="1"/>
    <col min="15" max="15" width="6.81640625" customWidth="1"/>
  </cols>
  <sheetData>
    <row r="2" spans="1:15" x14ac:dyDescent="0.35">
      <c r="A2" s="9"/>
      <c r="B2" s="9"/>
      <c r="C2" s="44" t="s">
        <v>15</v>
      </c>
      <c r="D2" s="44"/>
      <c r="E2" s="9" t="s">
        <v>18</v>
      </c>
      <c r="F2" s="9" t="s">
        <v>4</v>
      </c>
      <c r="G2" s="9" t="s">
        <v>21</v>
      </c>
      <c r="H2" s="15" t="s">
        <v>20</v>
      </c>
      <c r="I2" s="9" t="s">
        <v>20</v>
      </c>
      <c r="J2" s="9" t="s">
        <v>19</v>
      </c>
      <c r="K2" s="13" t="s">
        <v>18</v>
      </c>
      <c r="L2" s="13" t="s">
        <v>4</v>
      </c>
      <c r="M2" s="13" t="s">
        <v>21</v>
      </c>
      <c r="N2" s="37" t="s">
        <v>19</v>
      </c>
    </row>
    <row r="3" spans="1:15" ht="58" x14ac:dyDescent="0.35">
      <c r="A3" s="9"/>
      <c r="B3" s="9"/>
      <c r="C3" s="10" t="s">
        <v>55</v>
      </c>
      <c r="D3" s="10" t="s">
        <v>17</v>
      </c>
      <c r="E3" s="10" t="s">
        <v>17</v>
      </c>
      <c r="F3" s="10" t="s">
        <v>17</v>
      </c>
      <c r="G3" s="10" t="s">
        <v>17</v>
      </c>
      <c r="H3" s="10" t="s">
        <v>45</v>
      </c>
      <c r="I3" s="10" t="s">
        <v>24</v>
      </c>
      <c r="J3" s="10" t="s">
        <v>17</v>
      </c>
      <c r="K3" s="10" t="s">
        <v>26</v>
      </c>
      <c r="L3" s="10" t="s">
        <v>26</v>
      </c>
      <c r="M3" s="10" t="s">
        <v>26</v>
      </c>
      <c r="N3" s="10" t="s">
        <v>26</v>
      </c>
    </row>
    <row r="4" spans="1:15" x14ac:dyDescent="0.35">
      <c r="A4" s="9" t="s">
        <v>13</v>
      </c>
      <c r="B4" s="9" t="s">
        <v>14</v>
      </c>
      <c r="C4" s="9" t="s">
        <v>2</v>
      </c>
      <c r="D4" s="9" t="s">
        <v>2</v>
      </c>
      <c r="E4" s="9" t="s">
        <v>2</v>
      </c>
      <c r="F4" s="9" t="s">
        <v>2</v>
      </c>
      <c r="G4" s="9" t="s">
        <v>2</v>
      </c>
      <c r="H4" s="15" t="s">
        <v>6</v>
      </c>
      <c r="I4" s="9" t="s">
        <v>6</v>
      </c>
      <c r="J4" s="9" t="s">
        <v>8</v>
      </c>
      <c r="K4" s="13" t="s">
        <v>2</v>
      </c>
      <c r="L4" s="13" t="s">
        <v>2</v>
      </c>
      <c r="M4" s="13" t="s">
        <v>2</v>
      </c>
      <c r="N4" s="37" t="s">
        <v>44</v>
      </c>
    </row>
    <row r="5" spans="1:15" x14ac:dyDescent="0.35">
      <c r="A5" s="5"/>
      <c r="B5" s="5"/>
      <c r="C5" s="43" t="s">
        <v>11</v>
      </c>
      <c r="D5" s="43"/>
      <c r="E5" s="5" t="s">
        <v>3</v>
      </c>
      <c r="F5" s="5" t="s">
        <v>4</v>
      </c>
      <c r="G5" s="8" t="s">
        <v>12</v>
      </c>
      <c r="H5" s="14" t="s">
        <v>5</v>
      </c>
      <c r="I5" s="5" t="s">
        <v>5</v>
      </c>
      <c r="J5" s="5" t="s">
        <v>7</v>
      </c>
      <c r="K5" s="12" t="s">
        <v>3</v>
      </c>
      <c r="L5" s="12" t="s">
        <v>4</v>
      </c>
      <c r="M5" s="16" t="s">
        <v>25</v>
      </c>
      <c r="N5" s="36" t="s">
        <v>7</v>
      </c>
    </row>
    <row r="6" spans="1:15" ht="58" x14ac:dyDescent="0.35">
      <c r="A6" s="27"/>
      <c r="B6" s="5"/>
      <c r="C6" s="6" t="s">
        <v>56</v>
      </c>
      <c r="D6" s="6" t="s">
        <v>16</v>
      </c>
      <c r="E6" s="6" t="s">
        <v>16</v>
      </c>
      <c r="F6" s="6" t="s">
        <v>16</v>
      </c>
      <c r="G6" s="6" t="s">
        <v>16</v>
      </c>
      <c r="H6" s="6" t="s">
        <v>22</v>
      </c>
      <c r="I6" s="6" t="s">
        <v>23</v>
      </c>
      <c r="J6" s="6" t="s">
        <v>16</v>
      </c>
      <c r="K6" s="6" t="s">
        <v>22</v>
      </c>
      <c r="L6" s="6" t="s">
        <v>22</v>
      </c>
      <c r="M6" s="6" t="s">
        <v>22</v>
      </c>
      <c r="N6" s="6" t="s">
        <v>22</v>
      </c>
    </row>
    <row r="7" spans="1:15" x14ac:dyDescent="0.35">
      <c r="A7" s="5" t="s">
        <v>0</v>
      </c>
      <c r="B7" s="5" t="s">
        <v>1</v>
      </c>
      <c r="C7" s="5" t="s">
        <v>2</v>
      </c>
      <c r="D7" s="5" t="s">
        <v>2</v>
      </c>
      <c r="E7" s="5" t="s">
        <v>2</v>
      </c>
      <c r="F7" s="5" t="s">
        <v>2</v>
      </c>
      <c r="G7" s="5" t="s">
        <v>2</v>
      </c>
      <c r="H7" s="11" t="s">
        <v>6</v>
      </c>
      <c r="I7" s="5" t="s">
        <v>6</v>
      </c>
      <c r="J7" s="5" t="s">
        <v>8</v>
      </c>
      <c r="K7" s="12" t="s">
        <v>2</v>
      </c>
      <c r="L7" s="12" t="s">
        <v>2</v>
      </c>
      <c r="M7" s="12" t="s">
        <v>2</v>
      </c>
      <c r="N7" s="36" t="s">
        <v>41</v>
      </c>
    </row>
    <row r="8" spans="1:15" x14ac:dyDescent="0.35">
      <c r="A8">
        <v>2020</v>
      </c>
      <c r="B8" s="1">
        <v>43831</v>
      </c>
      <c r="C8" s="28">
        <v>8.1498270000000002</v>
      </c>
      <c r="D8" s="24">
        <v>8.15</v>
      </c>
      <c r="E8" s="24">
        <v>0.14499999999999999</v>
      </c>
      <c r="F8" s="24">
        <v>1.45</v>
      </c>
      <c r="G8" s="4">
        <f>SUM(D8:F8)</f>
        <v>9.7449999999999992</v>
      </c>
      <c r="H8" s="28">
        <v>10.629834785801517</v>
      </c>
      <c r="I8" s="24">
        <v>10.481999999999999</v>
      </c>
      <c r="J8" s="4">
        <f>SUM(G8+I8)</f>
        <v>20.226999999999997</v>
      </c>
      <c r="K8" s="28">
        <v>0.14212185899999999</v>
      </c>
      <c r="L8" s="28">
        <v>1.5747244629999999</v>
      </c>
      <c r="M8" s="28">
        <f t="shared" ref="M8:M19" si="0">L8+K8+C8</f>
        <v>9.8666733220000005</v>
      </c>
      <c r="N8" s="28">
        <f t="shared" ref="N8:N19" si="1">SUM(C8+H8+K8+L8)/O8</f>
        <v>0.66117768089682305</v>
      </c>
      <c r="O8">
        <v>31</v>
      </c>
    </row>
    <row r="9" spans="1:15" x14ac:dyDescent="0.35">
      <c r="A9">
        <v>2020</v>
      </c>
      <c r="B9" s="1">
        <v>43862</v>
      </c>
      <c r="C9" s="28">
        <v>8.117794</v>
      </c>
      <c r="D9" s="20">
        <v>8.1170000000000009</v>
      </c>
      <c r="E9" s="20">
        <v>0.13600000000000001</v>
      </c>
      <c r="F9" s="20">
        <v>1.4359999999999999</v>
      </c>
      <c r="G9" s="4">
        <f t="shared" ref="G9:G32" si="2">SUM(D9:F9)</f>
        <v>9.6890000000000001</v>
      </c>
      <c r="H9" s="28">
        <v>9.8940832177036704</v>
      </c>
      <c r="I9" s="20">
        <v>9.8810000000000002</v>
      </c>
      <c r="J9" s="4">
        <f t="shared" ref="J9:J31" si="3">SUM(G9+I9)</f>
        <v>19.57</v>
      </c>
      <c r="K9" s="28">
        <v>0.12945315700000001</v>
      </c>
      <c r="L9" s="28">
        <v>1.465807254</v>
      </c>
      <c r="M9" s="28">
        <f t="shared" si="0"/>
        <v>9.7130544109999999</v>
      </c>
      <c r="N9" s="28">
        <f t="shared" si="1"/>
        <v>0.67610819409323009</v>
      </c>
      <c r="O9">
        <v>29</v>
      </c>
    </row>
    <row r="10" spans="1:15" x14ac:dyDescent="0.35">
      <c r="A10">
        <v>2020</v>
      </c>
      <c r="B10" s="1">
        <v>43891</v>
      </c>
      <c r="C10" s="28">
        <v>8.4114439999999977</v>
      </c>
      <c r="D10" s="24">
        <v>8.4149999999999991</v>
      </c>
      <c r="E10" s="24">
        <v>0.13800000000000001</v>
      </c>
      <c r="F10" s="24">
        <v>1.587</v>
      </c>
      <c r="G10" s="4">
        <f t="shared" si="2"/>
        <v>10.139999999999999</v>
      </c>
      <c r="H10" s="28">
        <v>10.437550152803558</v>
      </c>
      <c r="I10" s="24">
        <v>10.715999999999999</v>
      </c>
      <c r="J10" s="4">
        <f t="shared" si="3"/>
        <v>20.855999999999998</v>
      </c>
      <c r="K10" s="28">
        <v>0.12891997199999999</v>
      </c>
      <c r="L10" s="28">
        <v>1.5416673919999999</v>
      </c>
      <c r="M10" s="28">
        <f t="shared" si="0"/>
        <v>10.082031363999997</v>
      </c>
      <c r="N10" s="28">
        <f t="shared" si="1"/>
        <v>0.66192198441301786</v>
      </c>
      <c r="O10">
        <v>31</v>
      </c>
    </row>
    <row r="11" spans="1:15" x14ac:dyDescent="0.35">
      <c r="A11">
        <v>2020</v>
      </c>
      <c r="B11" s="1">
        <v>43922</v>
      </c>
      <c r="C11" s="28">
        <v>8.3504465768933294</v>
      </c>
      <c r="D11" s="24">
        <v>8.4009999999999998</v>
      </c>
      <c r="E11" s="24">
        <v>0.13500000000000001</v>
      </c>
      <c r="F11" s="24">
        <v>1.4419999999999999</v>
      </c>
      <c r="G11" s="4">
        <f t="shared" si="2"/>
        <v>9.9779999999999998</v>
      </c>
      <c r="H11" s="28">
        <v>9.3698246061682795</v>
      </c>
      <c r="I11" s="24">
        <v>9.0850000000000009</v>
      </c>
      <c r="J11" s="4">
        <f t="shared" si="3"/>
        <v>19.063000000000002</v>
      </c>
      <c r="K11" s="28">
        <v>0.13015792200000001</v>
      </c>
      <c r="L11" s="28">
        <v>1.3612831249999999</v>
      </c>
      <c r="M11" s="28">
        <f t="shared" si="0"/>
        <v>9.8418876238933297</v>
      </c>
      <c r="N11" s="28">
        <f t="shared" si="1"/>
        <v>0.64039040766872024</v>
      </c>
      <c r="O11">
        <v>30</v>
      </c>
    </row>
    <row r="12" spans="1:15" x14ac:dyDescent="0.35">
      <c r="A12">
        <v>2020</v>
      </c>
      <c r="B12" s="1">
        <v>43952</v>
      </c>
      <c r="C12" s="28">
        <v>8.4942459016642324</v>
      </c>
      <c r="D12" s="20">
        <v>8.6419999999999995</v>
      </c>
      <c r="E12" s="20">
        <v>0.106</v>
      </c>
      <c r="F12" s="20">
        <v>1.288</v>
      </c>
      <c r="G12" s="4">
        <f t="shared" si="2"/>
        <v>10.036</v>
      </c>
      <c r="H12" s="28">
        <v>9.0067932050326451</v>
      </c>
      <c r="I12" s="20">
        <v>8.1910000000000007</v>
      </c>
      <c r="J12" s="4">
        <f t="shared" si="3"/>
        <v>18.227</v>
      </c>
      <c r="K12" s="28">
        <v>0.12937469099999999</v>
      </c>
      <c r="L12" s="28">
        <v>1.211572329</v>
      </c>
      <c r="M12" s="28">
        <f t="shared" si="0"/>
        <v>9.8351929216642322</v>
      </c>
      <c r="N12" s="28">
        <f t="shared" si="1"/>
        <v>0.60780600408699603</v>
      </c>
      <c r="O12">
        <v>31</v>
      </c>
    </row>
    <row r="13" spans="1:15" x14ac:dyDescent="0.35">
      <c r="A13">
        <v>2020</v>
      </c>
      <c r="B13" s="1">
        <v>43983</v>
      </c>
      <c r="C13" s="28">
        <v>7.6740858505564393</v>
      </c>
      <c r="D13" s="20">
        <v>7.359</v>
      </c>
      <c r="E13" s="20">
        <v>8.1000000000000003E-2</v>
      </c>
      <c r="F13" s="20">
        <v>1.4179999999999999</v>
      </c>
      <c r="G13" s="4">
        <f t="shared" si="2"/>
        <v>8.8580000000000005</v>
      </c>
      <c r="H13" s="28">
        <v>9.3900871956559211</v>
      </c>
      <c r="I13" s="20">
        <v>8.39</v>
      </c>
      <c r="J13" s="4">
        <f t="shared" si="3"/>
        <v>17.248000000000001</v>
      </c>
      <c r="K13" s="28">
        <v>0.12873606500000001</v>
      </c>
      <c r="L13" s="28">
        <v>1.442443838</v>
      </c>
      <c r="M13" s="28">
        <f t="shared" si="0"/>
        <v>9.2452657535564384</v>
      </c>
      <c r="N13" s="28">
        <f t="shared" si="1"/>
        <v>0.62117843164041198</v>
      </c>
      <c r="O13">
        <v>30</v>
      </c>
    </row>
    <row r="14" spans="1:15" x14ac:dyDescent="0.35">
      <c r="A14">
        <v>2020</v>
      </c>
      <c r="B14" s="1">
        <v>44013</v>
      </c>
      <c r="C14" s="28">
        <v>8.5015898251192379</v>
      </c>
      <c r="D14" s="24">
        <v>8.5660000000000007</v>
      </c>
      <c r="E14" s="24">
        <v>0.13200000000000001</v>
      </c>
      <c r="F14" s="24">
        <v>1.46</v>
      </c>
      <c r="G14" s="4">
        <f t="shared" si="2"/>
        <v>10.158000000000001</v>
      </c>
      <c r="H14" s="28">
        <v>9.6138486239791217</v>
      </c>
      <c r="I14" s="24">
        <v>9.4740000000000002</v>
      </c>
      <c r="J14" s="4">
        <f t="shared" si="3"/>
        <v>19.632000000000001</v>
      </c>
      <c r="K14" s="28">
        <v>0.127913891</v>
      </c>
      <c r="L14" s="28">
        <v>1.4335977799999999</v>
      </c>
      <c r="M14" s="28">
        <f t="shared" si="0"/>
        <v>10.063101496119238</v>
      </c>
      <c r="N14" s="28">
        <f t="shared" si="1"/>
        <v>0.63474032645478573</v>
      </c>
      <c r="O14">
        <v>31</v>
      </c>
    </row>
    <row r="15" spans="1:15" x14ac:dyDescent="0.35">
      <c r="A15">
        <v>2020</v>
      </c>
      <c r="B15" s="1">
        <v>44044</v>
      </c>
      <c r="C15" s="28">
        <v>8.5015898251192379</v>
      </c>
      <c r="D15" s="24">
        <v>8.5009999999999994</v>
      </c>
      <c r="E15" s="24">
        <v>0.129</v>
      </c>
      <c r="F15" s="24">
        <v>1.333</v>
      </c>
      <c r="G15" s="4">
        <f t="shared" si="2"/>
        <v>9.9629999999999992</v>
      </c>
      <c r="H15" s="28">
        <v>9.2496859590106695</v>
      </c>
      <c r="I15" s="24">
        <v>8.8879999999999999</v>
      </c>
      <c r="J15" s="4">
        <f t="shared" si="3"/>
        <v>18.850999999999999</v>
      </c>
      <c r="K15" s="28">
        <v>0.12914946599999999</v>
      </c>
      <c r="L15" s="28">
        <v>1.3191256309999999</v>
      </c>
      <c r="M15" s="28">
        <f t="shared" si="0"/>
        <v>9.9498649221192377</v>
      </c>
      <c r="N15" s="28">
        <f t="shared" si="1"/>
        <v>0.6193403510041906</v>
      </c>
      <c r="O15">
        <v>31</v>
      </c>
    </row>
    <row r="16" spans="1:15" x14ac:dyDescent="0.35">
      <c r="A16">
        <v>2020</v>
      </c>
      <c r="B16" s="1">
        <v>44075</v>
      </c>
      <c r="C16" s="28">
        <v>8.2273449920508739</v>
      </c>
      <c r="D16" s="20">
        <v>7.0819999999999999</v>
      </c>
      <c r="E16" s="20">
        <v>8.4000000000000005E-2</v>
      </c>
      <c r="F16" s="20">
        <v>1.2789999999999999</v>
      </c>
      <c r="G16" s="4">
        <f t="shared" si="2"/>
        <v>8.4450000000000003</v>
      </c>
      <c r="H16" s="28">
        <v>9.256527745041458</v>
      </c>
      <c r="I16" s="20">
        <v>8.3119999999999994</v>
      </c>
      <c r="J16" s="4">
        <f t="shared" si="3"/>
        <v>16.756999999999998</v>
      </c>
      <c r="K16" s="28">
        <v>0.12639505600000001</v>
      </c>
      <c r="L16" s="28">
        <v>1.4234382699999999</v>
      </c>
      <c r="M16" s="28">
        <f t="shared" si="0"/>
        <v>9.7771783180508738</v>
      </c>
      <c r="N16" s="28">
        <f t="shared" si="1"/>
        <v>0.63445686876974439</v>
      </c>
      <c r="O16">
        <v>30</v>
      </c>
    </row>
    <row r="17" spans="1:18" x14ac:dyDescent="0.35">
      <c r="A17">
        <v>2020</v>
      </c>
      <c r="B17" s="1">
        <v>44105</v>
      </c>
      <c r="C17" s="28">
        <v>8.5015898251192379</v>
      </c>
      <c r="D17" s="20">
        <v>7.96</v>
      </c>
      <c r="E17" s="20">
        <v>6.7000000000000004E-2</v>
      </c>
      <c r="F17" s="20">
        <v>1.2290000000000001</v>
      </c>
      <c r="G17" s="4">
        <f t="shared" si="2"/>
        <v>9.2560000000000002</v>
      </c>
      <c r="H17" s="28">
        <v>10.28242850428424</v>
      </c>
      <c r="I17" s="20">
        <v>8.9700000000000006</v>
      </c>
      <c r="J17" s="4">
        <f t="shared" si="3"/>
        <v>18.225999999999999</v>
      </c>
      <c r="K17" s="28">
        <v>0.130992777</v>
      </c>
      <c r="L17" s="28">
        <v>1.5358997720000001</v>
      </c>
      <c r="M17" s="28">
        <f t="shared" si="0"/>
        <v>10.168482374119238</v>
      </c>
      <c r="N17" s="28">
        <f t="shared" si="1"/>
        <v>0.65970680252914449</v>
      </c>
      <c r="O17">
        <v>31</v>
      </c>
    </row>
    <row r="18" spans="1:18" x14ac:dyDescent="0.35">
      <c r="A18">
        <v>2020</v>
      </c>
      <c r="B18" s="1">
        <v>44136</v>
      </c>
      <c r="C18" s="28">
        <v>8.2273449920508739</v>
      </c>
      <c r="D18" s="24">
        <v>8.26</v>
      </c>
      <c r="E18" s="24">
        <v>6.4000000000000001E-2</v>
      </c>
      <c r="F18" s="24">
        <v>1.3620000000000001</v>
      </c>
      <c r="G18" s="4">
        <f t="shared" si="2"/>
        <v>9.6859999999999999</v>
      </c>
      <c r="H18" s="28">
        <v>10.099592881976516</v>
      </c>
      <c r="I18" s="24">
        <v>9.6150000000000002</v>
      </c>
      <c r="J18" s="4">
        <f t="shared" si="3"/>
        <v>19.301000000000002</v>
      </c>
      <c r="K18" s="28">
        <v>0.13006720899999999</v>
      </c>
      <c r="L18" s="28">
        <v>1.5413226440000001</v>
      </c>
      <c r="M18" s="28">
        <f t="shared" si="0"/>
        <v>9.8987348450508748</v>
      </c>
      <c r="N18" s="28">
        <f t="shared" si="1"/>
        <v>0.66661092423424639</v>
      </c>
      <c r="O18">
        <v>30</v>
      </c>
      <c r="P18" s="17"/>
    </row>
    <row r="19" spans="1:18" ht="15.75" customHeight="1" x14ac:dyDescent="0.35">
      <c r="A19">
        <v>2020</v>
      </c>
      <c r="B19" s="1">
        <v>44166</v>
      </c>
      <c r="C19" s="28">
        <v>8.5015898251192379</v>
      </c>
      <c r="D19" s="20">
        <v>8.9420000000000002</v>
      </c>
      <c r="E19" s="20">
        <v>6.6000000000000003E-2</v>
      </c>
      <c r="F19" s="20">
        <v>1.484</v>
      </c>
      <c r="G19" s="4">
        <f t="shared" si="2"/>
        <v>10.492000000000001</v>
      </c>
      <c r="H19" s="28">
        <v>10.428228555149733</v>
      </c>
      <c r="I19" s="20">
        <v>10.291</v>
      </c>
      <c r="J19" s="4">
        <f t="shared" si="3"/>
        <v>20.783000000000001</v>
      </c>
      <c r="K19" s="28">
        <v>0.13264258900000001</v>
      </c>
      <c r="L19" s="28">
        <v>1.631184682</v>
      </c>
      <c r="M19" s="28">
        <f t="shared" si="0"/>
        <v>10.265417096119238</v>
      </c>
      <c r="N19" s="28">
        <f t="shared" si="1"/>
        <v>0.66753695649254741</v>
      </c>
      <c r="O19">
        <v>31</v>
      </c>
    </row>
    <row r="20" spans="1:18" ht="15.75" customHeight="1" x14ac:dyDescent="0.35">
      <c r="A20">
        <v>2021</v>
      </c>
      <c r="B20" s="1">
        <v>44197</v>
      </c>
      <c r="C20" s="28">
        <v>8.891616769877146</v>
      </c>
      <c r="D20" s="24">
        <v>8.8829999999999991</v>
      </c>
      <c r="E20" s="24">
        <v>6.2E-2</v>
      </c>
      <c r="F20" s="24">
        <v>1.512</v>
      </c>
      <c r="G20" s="4">
        <f t="shared" si="2"/>
        <v>10.456999999999999</v>
      </c>
      <c r="H20" s="28">
        <v>9.9770539729733212</v>
      </c>
      <c r="I20" s="24">
        <v>10.237</v>
      </c>
      <c r="J20" s="4">
        <f t="shared" si="3"/>
        <v>20.693999999999999</v>
      </c>
      <c r="K20" s="28">
        <v>6.1876770276171555E-2</v>
      </c>
      <c r="L20" s="28">
        <v>1.4812407065590749</v>
      </c>
      <c r="M20" s="28">
        <f t="shared" ref="M20:M31" si="4">L20+K20+C20</f>
        <v>10.434734246712392</v>
      </c>
      <c r="N20" s="28">
        <f t="shared" ref="N20:N31" si="5">SUM(C20+H20+K20+L20)/O20</f>
        <v>0.65844478128018435</v>
      </c>
      <c r="O20">
        <v>31</v>
      </c>
    </row>
    <row r="21" spans="1:18" x14ac:dyDescent="0.35">
      <c r="A21">
        <v>2021</v>
      </c>
      <c r="B21" s="1">
        <v>44228</v>
      </c>
      <c r="C21" s="28">
        <v>7.9473328612486966</v>
      </c>
      <c r="D21" s="38">
        <v>7.9749999999999996</v>
      </c>
      <c r="E21" s="38">
        <v>5.8999999999999997E-2</v>
      </c>
      <c r="F21" s="38">
        <v>1.329</v>
      </c>
      <c r="G21" s="4">
        <f t="shared" si="2"/>
        <v>9.3629999999999995</v>
      </c>
      <c r="H21" s="28">
        <v>8.9926961764437117</v>
      </c>
      <c r="I21" s="38">
        <v>8.9920000000000009</v>
      </c>
      <c r="J21" s="4">
        <f t="shared" si="3"/>
        <v>18.355</v>
      </c>
      <c r="K21" s="28">
        <v>5.5120637153777352E-2</v>
      </c>
      <c r="L21" s="28">
        <v>1.3338409180410864</v>
      </c>
      <c r="M21" s="28">
        <f t="shared" si="4"/>
        <v>9.3362944164435611</v>
      </c>
      <c r="N21" s="28">
        <f t="shared" si="5"/>
        <v>0.65460680688883122</v>
      </c>
      <c r="O21">
        <v>28</v>
      </c>
    </row>
    <row r="22" spans="1:18" x14ac:dyDescent="0.35">
      <c r="A22">
        <v>2021</v>
      </c>
      <c r="B22" s="1">
        <v>44256</v>
      </c>
      <c r="C22" s="28">
        <v>8.795891776831013</v>
      </c>
      <c r="D22" s="20">
        <v>8.75</v>
      </c>
      <c r="E22" s="20">
        <v>0.06</v>
      </c>
      <c r="F22" s="20">
        <v>1.502</v>
      </c>
      <c r="G22" s="26">
        <f t="shared" si="2"/>
        <v>10.312000000000001</v>
      </c>
      <c r="H22" s="28">
        <v>9.8812925982143494</v>
      </c>
      <c r="I22" s="20">
        <v>9.8610000000000007</v>
      </c>
      <c r="J22" s="4">
        <f t="shared" si="3"/>
        <v>20.173000000000002</v>
      </c>
      <c r="K22" s="28">
        <v>6.0945292190808686E-2</v>
      </c>
      <c r="L22" s="28">
        <v>1.4542946189162844</v>
      </c>
      <c r="M22" s="28">
        <f t="shared" si="4"/>
        <v>10.311131687938106</v>
      </c>
      <c r="N22" s="28">
        <f t="shared" si="5"/>
        <v>0.65136852535975676</v>
      </c>
      <c r="O22">
        <v>31</v>
      </c>
      <c r="R22" s="1"/>
    </row>
    <row r="23" spans="1:18" x14ac:dyDescent="0.35">
      <c r="A23">
        <v>2021</v>
      </c>
      <c r="B23" s="1">
        <v>44287</v>
      </c>
      <c r="C23" s="28">
        <v>7.971223647462466</v>
      </c>
      <c r="D23" s="20">
        <v>8.1829999999999998</v>
      </c>
      <c r="E23" s="20">
        <v>0.06</v>
      </c>
      <c r="F23" s="20">
        <v>1.274</v>
      </c>
      <c r="G23" s="4">
        <f t="shared" si="2"/>
        <v>9.5169999999999995</v>
      </c>
      <c r="H23" s="28">
        <v>8.2716033054237279</v>
      </c>
      <c r="I23" s="24">
        <v>9.3859999999999992</v>
      </c>
      <c r="J23" s="4">
        <f t="shared" si="3"/>
        <v>18.902999999999999</v>
      </c>
      <c r="K23" s="28">
        <v>5.8092977993510431E-2</v>
      </c>
      <c r="L23" s="28">
        <v>1.2482922708942203</v>
      </c>
      <c r="M23" s="28">
        <f t="shared" si="4"/>
        <v>9.2776088963501966</v>
      </c>
      <c r="N23" s="28">
        <f t="shared" si="5"/>
        <v>0.58497374005913083</v>
      </c>
      <c r="O23">
        <v>30</v>
      </c>
      <c r="R23" s="21"/>
    </row>
    <row r="24" spans="1:18" x14ac:dyDescent="0.35">
      <c r="A24">
        <v>2021</v>
      </c>
      <c r="B24" s="1">
        <v>44317</v>
      </c>
      <c r="C24" s="28">
        <v>7.8415790451836074</v>
      </c>
      <c r="D24" s="29">
        <v>8.1539999999999999</v>
      </c>
      <c r="E24" s="29">
        <v>5.1999999999999998E-2</v>
      </c>
      <c r="F24" s="29">
        <v>0.96</v>
      </c>
      <c r="G24" s="26">
        <f t="shared" si="2"/>
        <v>9.1660000000000004</v>
      </c>
      <c r="H24" s="28">
        <v>8.4884148899606764</v>
      </c>
      <c r="I24" s="29">
        <v>8.6829999999999998</v>
      </c>
      <c r="J24" s="4">
        <f t="shared" si="3"/>
        <v>17.849</v>
      </c>
      <c r="K24" s="28">
        <v>5.9479693303728709E-2</v>
      </c>
      <c r="L24" s="28">
        <v>1.0051580522440815</v>
      </c>
      <c r="M24" s="28">
        <f t="shared" si="4"/>
        <v>8.9062167907314169</v>
      </c>
      <c r="N24" s="28">
        <f t="shared" si="5"/>
        <v>0.56111715099006754</v>
      </c>
      <c r="O24">
        <v>31</v>
      </c>
      <c r="R24" s="21"/>
    </row>
    <row r="25" spans="1:18" x14ac:dyDescent="0.35">
      <c r="A25">
        <v>2021</v>
      </c>
      <c r="B25" s="1">
        <v>44348</v>
      </c>
      <c r="C25" s="28">
        <v>8.2820884319960442</v>
      </c>
      <c r="D25" s="29"/>
      <c r="E25" s="29"/>
      <c r="F25" s="29"/>
      <c r="G25" s="4">
        <f t="shared" si="2"/>
        <v>0</v>
      </c>
      <c r="H25" s="28">
        <v>8.5524970409120868</v>
      </c>
      <c r="I25" s="29"/>
      <c r="J25" s="4">
        <f t="shared" si="3"/>
        <v>0</v>
      </c>
      <c r="K25" s="28">
        <v>5.6899276331932924E-2</v>
      </c>
      <c r="L25" s="28">
        <v>1.2455548713579276</v>
      </c>
      <c r="M25" s="28">
        <f t="shared" si="4"/>
        <v>9.5845425796859054</v>
      </c>
      <c r="N25" s="28">
        <f t="shared" si="5"/>
        <v>0.60456798735326645</v>
      </c>
      <c r="O25">
        <v>30</v>
      </c>
      <c r="R25" s="21"/>
    </row>
    <row r="26" spans="1:18" x14ac:dyDescent="0.35">
      <c r="A26">
        <v>2021</v>
      </c>
      <c r="B26" s="1">
        <v>44378</v>
      </c>
      <c r="C26" s="28">
        <v>8.6359550157412741</v>
      </c>
      <c r="D26" s="29"/>
      <c r="E26" s="29"/>
      <c r="F26" s="29"/>
      <c r="G26" s="26">
        <f t="shared" si="2"/>
        <v>0</v>
      </c>
      <c r="H26" s="28">
        <v>9.8061104850577383</v>
      </c>
      <c r="I26" s="29"/>
      <c r="J26" s="4">
        <f t="shared" si="3"/>
        <v>0</v>
      </c>
      <c r="K26" s="28">
        <v>5.8004059908853378E-2</v>
      </c>
      <c r="L26" s="28">
        <v>1.4412172260531946</v>
      </c>
      <c r="M26" s="28">
        <f t="shared" si="4"/>
        <v>10.135176301703321</v>
      </c>
      <c r="N26" s="28">
        <f t="shared" si="5"/>
        <v>0.6432673157019696</v>
      </c>
      <c r="O26">
        <v>31</v>
      </c>
      <c r="R26" s="21"/>
    </row>
    <row r="27" spans="1:18" x14ac:dyDescent="0.35">
      <c r="A27">
        <v>2021</v>
      </c>
      <c r="B27" s="1">
        <v>44409</v>
      </c>
      <c r="C27" s="28">
        <v>8.6754916069112369</v>
      </c>
      <c r="D27" s="29"/>
      <c r="E27" s="29"/>
      <c r="F27" s="29"/>
      <c r="G27" s="25">
        <f t="shared" si="2"/>
        <v>0</v>
      </c>
      <c r="H27" s="28">
        <v>9.6893022106347182</v>
      </c>
      <c r="I27" s="29"/>
      <c r="J27" s="4">
        <f t="shared" si="3"/>
        <v>0</v>
      </c>
      <c r="K27" s="28">
        <v>5.7344490896866773E-2</v>
      </c>
      <c r="L27" s="28">
        <v>1.3994307440548652</v>
      </c>
      <c r="M27" s="28">
        <f t="shared" si="4"/>
        <v>10.132266841862968</v>
      </c>
      <c r="N27" s="28">
        <f t="shared" si="5"/>
        <v>0.63940545330637699</v>
      </c>
      <c r="O27">
        <v>31</v>
      </c>
      <c r="R27" s="21"/>
    </row>
    <row r="28" spans="1:18" x14ac:dyDescent="0.35">
      <c r="A28">
        <v>2021</v>
      </c>
      <c r="B28" s="1">
        <v>44440</v>
      </c>
      <c r="C28" s="28">
        <v>8.3629843185335631</v>
      </c>
      <c r="D28" s="29"/>
      <c r="E28" s="29"/>
      <c r="F28" s="29"/>
      <c r="G28" s="25">
        <f t="shared" si="2"/>
        <v>0</v>
      </c>
      <c r="H28" s="28">
        <v>8.6379183341364563</v>
      </c>
      <c r="I28" s="29"/>
      <c r="J28" s="4">
        <f t="shared" si="3"/>
        <v>0</v>
      </c>
      <c r="K28" s="28">
        <v>4.9277586450443778E-2</v>
      </c>
      <c r="L28" s="28">
        <v>1.3170747613513412</v>
      </c>
      <c r="M28" s="28">
        <f t="shared" si="4"/>
        <v>9.7293366663353478</v>
      </c>
      <c r="N28" s="28">
        <f t="shared" si="5"/>
        <v>0.61224183334906024</v>
      </c>
      <c r="O28">
        <v>30</v>
      </c>
    </row>
    <row r="29" spans="1:18" x14ac:dyDescent="0.35">
      <c r="A29">
        <v>2021</v>
      </c>
      <c r="B29" s="1">
        <v>44470</v>
      </c>
      <c r="C29" s="28">
        <v>8.7025791641899559</v>
      </c>
      <c r="D29" s="29"/>
      <c r="E29" s="29"/>
      <c r="F29" s="29"/>
      <c r="G29" s="4">
        <f t="shared" si="2"/>
        <v>0</v>
      </c>
      <c r="H29" s="28">
        <v>10.269816318734653</v>
      </c>
      <c r="I29" s="29"/>
      <c r="J29" s="4">
        <f t="shared" si="3"/>
        <v>0</v>
      </c>
      <c r="K29" s="28">
        <v>0.12398226733967022</v>
      </c>
      <c r="L29" s="28">
        <v>1.4508948316008001</v>
      </c>
      <c r="M29" s="28">
        <f t="shared" si="4"/>
        <v>10.277456263130427</v>
      </c>
      <c r="N29" s="28">
        <f t="shared" si="5"/>
        <v>0.66281524457629293</v>
      </c>
      <c r="O29">
        <v>31</v>
      </c>
    </row>
    <row r="30" spans="1:18" x14ac:dyDescent="0.35">
      <c r="A30">
        <v>2021</v>
      </c>
      <c r="B30" s="1">
        <v>44501</v>
      </c>
      <c r="C30" s="28">
        <v>8.6836120635061889</v>
      </c>
      <c r="D30" s="29"/>
      <c r="E30" s="29"/>
      <c r="F30" s="29"/>
      <c r="G30" s="25">
        <f t="shared" si="2"/>
        <v>0</v>
      </c>
      <c r="H30" s="28">
        <v>9.9218889791883402</v>
      </c>
      <c r="I30" s="29"/>
      <c r="J30" s="4">
        <f t="shared" si="3"/>
        <v>0</v>
      </c>
      <c r="K30" s="28">
        <v>0.11924614683357504</v>
      </c>
      <c r="L30" s="28">
        <v>1.4127767774405326</v>
      </c>
      <c r="M30" s="28">
        <f t="shared" si="4"/>
        <v>10.215634987780296</v>
      </c>
      <c r="N30" s="28">
        <f t="shared" si="5"/>
        <v>0.67125079889895456</v>
      </c>
      <c r="O30">
        <v>30</v>
      </c>
    </row>
    <row r="31" spans="1:18" x14ac:dyDescent="0.35">
      <c r="A31">
        <v>2021</v>
      </c>
      <c r="B31" s="1">
        <v>44531</v>
      </c>
      <c r="C31" s="28">
        <v>9.0953141292084183</v>
      </c>
      <c r="D31" s="29"/>
      <c r="E31" s="29"/>
      <c r="F31" s="29"/>
      <c r="G31" s="4">
        <f t="shared" si="2"/>
        <v>0</v>
      </c>
      <c r="H31" s="28">
        <v>10.361352518739492</v>
      </c>
      <c r="I31" s="29"/>
      <c r="J31" s="4">
        <f t="shared" si="3"/>
        <v>0</v>
      </c>
      <c r="K31" s="28">
        <v>0.12251608402584679</v>
      </c>
      <c r="L31" s="28">
        <v>1.4891930181378825</v>
      </c>
      <c r="M31" s="28">
        <f t="shared" si="4"/>
        <v>10.707023231372148</v>
      </c>
      <c r="N31" s="28">
        <f t="shared" si="5"/>
        <v>0.67962502419714976</v>
      </c>
      <c r="O31">
        <v>31</v>
      </c>
    </row>
    <row r="32" spans="1:18" ht="15" hidden="1" customHeight="1" x14ac:dyDescent="0.35">
      <c r="A32" s="3"/>
      <c r="B32" s="1"/>
      <c r="C32" s="2"/>
      <c r="D32" s="18"/>
      <c r="E32" s="18"/>
      <c r="F32" s="18"/>
      <c r="G32" s="4">
        <f t="shared" si="2"/>
        <v>0</v>
      </c>
      <c r="I32" s="29"/>
      <c r="L32">
        <v>1.6674309972325536</v>
      </c>
      <c r="M32" s="28">
        <f t="shared" ref="M32" si="6">L32+K32+C32</f>
        <v>1.6674309972325536</v>
      </c>
      <c r="N32" s="22">
        <f t="shared" ref="N32" si="7">SUM(C32,H32,K32,L32)/31</f>
        <v>5.3788096684921086E-2</v>
      </c>
    </row>
    <row r="33" spans="1:10" x14ac:dyDescent="0.35">
      <c r="A33" s="3"/>
      <c r="B33" s="1"/>
      <c r="C33" s="2"/>
      <c r="D33" s="18"/>
      <c r="E33" s="18"/>
      <c r="F33" s="29"/>
      <c r="I33" s="29"/>
    </row>
    <row r="35" spans="1:10" x14ac:dyDescent="0.35">
      <c r="E35" s="23"/>
      <c r="H35" s="23"/>
      <c r="J35" s="2"/>
    </row>
    <row r="36" spans="1:10" x14ac:dyDescent="0.35">
      <c r="A36" s="18" t="s">
        <v>27</v>
      </c>
    </row>
    <row r="37" spans="1:10" x14ac:dyDescent="0.35">
      <c r="A37" s="18" t="s">
        <v>28</v>
      </c>
    </row>
    <row r="38" spans="1:10" x14ac:dyDescent="0.35">
      <c r="A38" s="18"/>
    </row>
    <row r="39" spans="1:10" x14ac:dyDescent="0.35">
      <c r="A39" s="3" t="s">
        <v>33</v>
      </c>
    </row>
    <row r="40" spans="1:10" x14ac:dyDescent="0.35">
      <c r="A40" t="s">
        <v>49</v>
      </c>
    </row>
    <row r="41" spans="1:10" x14ac:dyDescent="0.35">
      <c r="A41" t="s">
        <v>50</v>
      </c>
    </row>
    <row r="42" spans="1:10" x14ac:dyDescent="0.35">
      <c r="A42" t="s">
        <v>51</v>
      </c>
    </row>
    <row r="43" spans="1:10" x14ac:dyDescent="0.35">
      <c r="A43" t="s">
        <v>52</v>
      </c>
    </row>
    <row r="44" spans="1:10" x14ac:dyDescent="0.35">
      <c r="A44" t="s">
        <v>53</v>
      </c>
    </row>
    <row r="45" spans="1:10" x14ac:dyDescent="0.35">
      <c r="A45" t="s">
        <v>54</v>
      </c>
    </row>
    <row r="48" spans="1:10" x14ac:dyDescent="0.35">
      <c r="A48" s="3" t="s">
        <v>29</v>
      </c>
      <c r="B48" s="3"/>
      <c r="C48" s="3"/>
      <c r="D48" s="3" t="s">
        <v>30</v>
      </c>
    </row>
    <row r="49" spans="1:4" ht="15.5" x14ac:dyDescent="0.35">
      <c r="A49" t="s">
        <v>37</v>
      </c>
      <c r="D49" s="19" t="s">
        <v>31</v>
      </c>
    </row>
    <row r="50" spans="1:4" x14ac:dyDescent="0.35">
      <c r="A50" t="s">
        <v>38</v>
      </c>
      <c r="D50" t="s">
        <v>32</v>
      </c>
    </row>
    <row r="51" spans="1:4" x14ac:dyDescent="0.35">
      <c r="A51" t="s">
        <v>46</v>
      </c>
    </row>
    <row r="52" spans="1:4" x14ac:dyDescent="0.35">
      <c r="A52" t="s">
        <v>45</v>
      </c>
    </row>
    <row r="53" spans="1:4" x14ac:dyDescent="0.35">
      <c r="A53" t="s">
        <v>47</v>
      </c>
    </row>
    <row r="54" spans="1:4" x14ac:dyDescent="0.35">
      <c r="A54" t="s">
        <v>48</v>
      </c>
    </row>
    <row r="55" spans="1:4" x14ac:dyDescent="0.35">
      <c r="A55" t="s">
        <v>11</v>
      </c>
    </row>
    <row r="56" spans="1:4" x14ac:dyDescent="0.35">
      <c r="A56" t="s">
        <v>15</v>
      </c>
    </row>
    <row r="57" spans="1:4" x14ac:dyDescent="0.35">
      <c r="A57" t="s">
        <v>3</v>
      </c>
    </row>
    <row r="58" spans="1:4" x14ac:dyDescent="0.35">
      <c r="A58" t="s">
        <v>34</v>
      </c>
    </row>
    <row r="59" spans="1:4" x14ac:dyDescent="0.35">
      <c r="A59" t="s">
        <v>4</v>
      </c>
    </row>
    <row r="60" spans="1:4" x14ac:dyDescent="0.35">
      <c r="A60" t="s">
        <v>4</v>
      </c>
    </row>
    <row r="61" spans="1:4" x14ac:dyDescent="0.35">
      <c r="A61" t="s">
        <v>46</v>
      </c>
    </row>
    <row r="62" spans="1:4" x14ac:dyDescent="0.35">
      <c r="A62" t="s">
        <v>45</v>
      </c>
    </row>
  </sheetData>
  <dataConsolidate>
    <dataRefs count="1">
      <dataRef ref="C6:C17" sheet="produksjonsdata-Sm3"/>
    </dataRefs>
  </dataConsolidate>
  <mergeCells count="2">
    <mergeCell ref="C5:D5"/>
    <mergeCell ref="C2:D2"/>
  </mergeCells>
  <printOptions gridLines="1"/>
  <pageMargins left="0.23622047244094491" right="0.23622047244094491" top="0.74803149606299213" bottom="0.74803149606299213" header="0.31496062992125984" footer="0.31496062992125984"/>
  <pageSetup paperSize="9" scale="49" orientation="landscape" r:id="rId1"/>
  <drawing r:id="rId2"/>
  <webPublishItems count="2">
    <webPublishItem id="9829" divId="Kopi av Data-til ODs-kvartalrtapport_9829" sourceType="range" sourceRef="A2:J31" destinationFile="C:\Users\imv\Desktop\Diverse til nettet\Sokkelåret\3.kvartal\exel-filer\Prod_data_Sm3.mht"/>
    <webPublishItem id="10186" divId="Prod_data_pressemelding-1 (4)_10186" sourceType="range" sourceRef="A2:M37" destinationFile="C:\Users\imv\Desktop\Prod-aug\Prod_data_pressemelding-aug.mht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R62"/>
  <sheetViews>
    <sheetView zoomScale="80" zoomScaleNormal="80" workbookViewId="0">
      <selection activeCell="A24" sqref="A24"/>
    </sheetView>
  </sheetViews>
  <sheetFormatPr baseColWidth="10" defaultRowHeight="14.5" x14ac:dyDescent="0.35"/>
  <cols>
    <col min="1" max="1" width="23" customWidth="1"/>
    <col min="8" max="8" width="12.453125" customWidth="1"/>
    <col min="9" max="9" width="12.81640625" customWidth="1"/>
    <col min="10" max="10" width="15.453125" customWidth="1"/>
    <col min="11" max="11" width="12.54296875" customWidth="1"/>
    <col min="13" max="13" width="14.54296875" customWidth="1"/>
    <col min="14" max="14" width="10.54296875" bestFit="1" customWidth="1"/>
  </cols>
  <sheetData>
    <row r="2" spans="1:15" x14ac:dyDescent="0.35">
      <c r="A2" s="31"/>
      <c r="B2" s="31"/>
      <c r="C2" s="44" t="s">
        <v>15</v>
      </c>
      <c r="D2" s="44"/>
      <c r="E2" s="31" t="s">
        <v>18</v>
      </c>
      <c r="F2" s="31" t="s">
        <v>4</v>
      </c>
      <c r="G2" s="31" t="s">
        <v>21</v>
      </c>
      <c r="H2" s="31" t="s">
        <v>20</v>
      </c>
      <c r="I2" s="31" t="s">
        <v>20</v>
      </c>
      <c r="J2" s="31" t="s">
        <v>19</v>
      </c>
      <c r="K2" s="31" t="s">
        <v>18</v>
      </c>
      <c r="L2" s="31" t="s">
        <v>4</v>
      </c>
      <c r="M2" s="31" t="s">
        <v>21</v>
      </c>
    </row>
    <row r="3" spans="1:15" ht="58" x14ac:dyDescent="0.35">
      <c r="A3" s="31"/>
      <c r="B3" s="31"/>
      <c r="C3" s="10" t="s">
        <v>55</v>
      </c>
      <c r="D3" s="10" t="s">
        <v>17</v>
      </c>
      <c r="E3" s="10" t="s">
        <v>17</v>
      </c>
      <c r="F3" s="10" t="s">
        <v>17</v>
      </c>
      <c r="G3" s="10" t="s">
        <v>17</v>
      </c>
      <c r="H3" s="10" t="s">
        <v>26</v>
      </c>
      <c r="I3" s="10" t="s">
        <v>24</v>
      </c>
      <c r="J3" s="10" t="s">
        <v>17</v>
      </c>
      <c r="K3" s="10" t="s">
        <v>26</v>
      </c>
      <c r="L3" s="10" t="s">
        <v>26</v>
      </c>
      <c r="M3" s="10" t="s">
        <v>26</v>
      </c>
    </row>
    <row r="4" spans="1:15" x14ac:dyDescent="0.35">
      <c r="A4" s="31" t="s">
        <v>13</v>
      </c>
      <c r="B4" s="31" t="s">
        <v>14</v>
      </c>
      <c r="C4" s="35" t="s">
        <v>43</v>
      </c>
      <c r="D4" s="35" t="s">
        <v>43</v>
      </c>
      <c r="E4" s="35" t="s">
        <v>43</v>
      </c>
      <c r="F4" s="35" t="s">
        <v>43</v>
      </c>
      <c r="G4" s="35" t="s">
        <v>43</v>
      </c>
      <c r="H4" s="31" t="s">
        <v>39</v>
      </c>
      <c r="I4" s="35" t="s">
        <v>39</v>
      </c>
      <c r="J4" s="31" t="s">
        <v>42</v>
      </c>
      <c r="K4" s="35" t="s">
        <v>43</v>
      </c>
      <c r="L4" s="35" t="s">
        <v>43</v>
      </c>
      <c r="M4" s="35" t="s">
        <v>43</v>
      </c>
    </row>
    <row r="5" spans="1:15" x14ac:dyDescent="0.35">
      <c r="A5" s="30"/>
      <c r="B5" s="30"/>
      <c r="C5" s="43" t="s">
        <v>11</v>
      </c>
      <c r="D5" s="43"/>
      <c r="E5" s="30" t="s">
        <v>3</v>
      </c>
      <c r="F5" s="30" t="s">
        <v>4</v>
      </c>
      <c r="G5" s="30" t="s">
        <v>12</v>
      </c>
      <c r="H5" s="30" t="s">
        <v>5</v>
      </c>
      <c r="I5" s="30" t="s">
        <v>5</v>
      </c>
      <c r="J5" s="30" t="s">
        <v>7</v>
      </c>
      <c r="K5" s="30" t="s">
        <v>3</v>
      </c>
      <c r="L5" s="30" t="s">
        <v>4</v>
      </c>
      <c r="M5" s="30" t="s">
        <v>25</v>
      </c>
    </row>
    <row r="6" spans="1:15" ht="58" x14ac:dyDescent="0.35">
      <c r="A6" s="30"/>
      <c r="B6" s="30"/>
      <c r="C6" s="6" t="s">
        <v>56</v>
      </c>
      <c r="D6" s="6" t="s">
        <v>16</v>
      </c>
      <c r="E6" s="6" t="s">
        <v>16</v>
      </c>
      <c r="F6" s="6" t="s">
        <v>16</v>
      </c>
      <c r="G6" s="6" t="s">
        <v>16</v>
      </c>
      <c r="H6" s="6" t="s">
        <v>22</v>
      </c>
      <c r="I6" s="6" t="s">
        <v>23</v>
      </c>
      <c r="J6" s="6" t="s">
        <v>16</v>
      </c>
      <c r="K6" s="6" t="s">
        <v>22</v>
      </c>
      <c r="L6" s="6" t="s">
        <v>22</v>
      </c>
      <c r="M6" s="6" t="s">
        <v>22</v>
      </c>
    </row>
    <row r="7" spans="1:15" x14ac:dyDescent="0.35">
      <c r="A7" s="30" t="s">
        <v>0</v>
      </c>
      <c r="B7" s="30" t="s">
        <v>1</v>
      </c>
      <c r="C7" s="30" t="s">
        <v>9</v>
      </c>
      <c r="D7" s="30" t="s">
        <v>9</v>
      </c>
      <c r="E7" s="30" t="s">
        <v>9</v>
      </c>
      <c r="F7" s="30" t="s">
        <v>9</v>
      </c>
      <c r="G7" s="30" t="s">
        <v>9</v>
      </c>
      <c r="H7" s="30" t="s">
        <v>40</v>
      </c>
      <c r="I7" s="30" t="s">
        <v>40</v>
      </c>
      <c r="J7" s="30" t="s">
        <v>41</v>
      </c>
      <c r="K7" s="30" t="s">
        <v>9</v>
      </c>
      <c r="L7" s="30" t="s">
        <v>9</v>
      </c>
      <c r="M7" s="30" t="s">
        <v>9</v>
      </c>
      <c r="N7" s="7" t="s">
        <v>10</v>
      </c>
    </row>
    <row r="8" spans="1:15" x14ac:dyDescent="0.35">
      <c r="A8">
        <v>2020</v>
      </c>
      <c r="B8" s="1">
        <v>43831</v>
      </c>
      <c r="C8" s="32">
        <f>'produksjonsdata-Sm3'!C8*6.29/'produksjonsdata-per dag'!$N8</f>
        <v>1.653626188064516</v>
      </c>
      <c r="D8" s="32">
        <f>'produksjonsdata-Sm3'!D8*6.29/'produksjonsdata-per dag'!$N8</f>
        <v>1.6536612903225807</v>
      </c>
      <c r="E8" s="32">
        <f>'produksjonsdata-Sm3'!E8*6.29/'produksjonsdata-per dag'!$N8</f>
        <v>2.9420967741935481E-2</v>
      </c>
      <c r="F8" s="32">
        <f>'produksjonsdata-Sm3'!F8*6.29/'produksjonsdata-per dag'!$N8</f>
        <v>0.29420967741935483</v>
      </c>
      <c r="G8" s="32">
        <f>'produksjonsdata-Sm3'!G8*6.29/'produksjonsdata-per dag'!$N8</f>
        <v>1.9772919354838707</v>
      </c>
      <c r="H8" s="32">
        <f>'produksjonsdata-Sm3'!H8*1000/'produksjonsdata-per dag'!$N8</f>
        <v>342.89789631617793</v>
      </c>
      <c r="I8" s="32">
        <f>'produksjonsdata-Sm3'!I8*1000/'produksjonsdata-per dag'!$N8</f>
        <v>338.12903225806451</v>
      </c>
      <c r="J8" s="32">
        <f>'produksjonsdata-Sm3'!J8/N8</f>
        <v>0.65248387096774185</v>
      </c>
      <c r="K8" s="32">
        <f>'produksjonsdata-Sm3'!K8*6.29/'produksjonsdata-per dag'!$N8</f>
        <v>2.8836983648709676E-2</v>
      </c>
      <c r="L8" s="34">
        <f>'produksjonsdata-Sm3'!L8*6.29/'produksjonsdata-per dag'!$N8</f>
        <v>0.31951667329903227</v>
      </c>
      <c r="M8" s="32">
        <f>L8+K8+C8</f>
        <v>2.0019798450122579</v>
      </c>
      <c r="N8">
        <f>B9-B8</f>
        <v>31</v>
      </c>
      <c r="O8">
        <f>H8/L8</f>
        <v>1073.1768479426532</v>
      </c>
    </row>
    <row r="9" spans="1:15" x14ac:dyDescent="0.35">
      <c r="A9">
        <v>2020</v>
      </c>
      <c r="B9" s="1">
        <v>43862</v>
      </c>
      <c r="C9" s="32">
        <f>'produksjonsdata-Sm3'!C9*6.29/'produksjonsdata-per dag'!$N9</f>
        <v>1.7607215262068965</v>
      </c>
      <c r="D9" s="32">
        <f>'produksjonsdata-Sm3'!D9*6.29/'produksjonsdata-per dag'!$N9</f>
        <v>1.7605493103448278</v>
      </c>
      <c r="E9" s="32">
        <f>'produksjonsdata-Sm3'!E9*6.29/'produksjonsdata-per dag'!$N9</f>
        <v>2.9497931034482762E-2</v>
      </c>
      <c r="F9" s="32">
        <f>'produksjonsdata-Sm3'!F9*6.29/'produksjonsdata-per dag'!$N9</f>
        <v>0.31146344827586203</v>
      </c>
      <c r="G9" s="32">
        <f>'produksjonsdata-Sm3'!G9*6.29/'produksjonsdata-per dag'!$N9</f>
        <v>2.1015106896551723</v>
      </c>
      <c r="H9" s="32">
        <f>'produksjonsdata-Sm3'!H9*1000/'produksjonsdata-per dag'!$N9</f>
        <v>341.17528336909209</v>
      </c>
      <c r="I9" s="32">
        <f>'produksjonsdata-Sm3'!I9*1000/'produksjonsdata-per dag'!$N9</f>
        <v>340.72413793103448</v>
      </c>
      <c r="J9" s="32">
        <f>'produksjonsdata-Sm3'!J9/N9</f>
        <v>0.67482758620689653</v>
      </c>
      <c r="K9" s="32">
        <f>'produksjonsdata-Sm3'!K9*6.29/'produksjonsdata-per dag'!$N9</f>
        <v>2.8077943363103451E-2</v>
      </c>
      <c r="L9" s="32">
        <f>'produksjonsdata-Sm3'!L9*6.29/'produksjonsdata-per dag'!$N9</f>
        <v>0.31792853888482758</v>
      </c>
      <c r="M9" s="32">
        <f t="shared" ref="M9:M19" si="0">L9+K9+C9</f>
        <v>2.1067280084548274</v>
      </c>
      <c r="N9">
        <f t="shared" ref="N9:N31" si="1">B10-B9</f>
        <v>29</v>
      </c>
      <c r="O9">
        <f t="shared" ref="O9:O31" si="2">H9/L9</f>
        <v>1073.1194015038891</v>
      </c>
    </row>
    <row r="10" spans="1:15" x14ac:dyDescent="0.35">
      <c r="A10">
        <v>2020</v>
      </c>
      <c r="B10" s="1">
        <v>43891</v>
      </c>
      <c r="C10" s="32">
        <f>'produksjonsdata-Sm3'!C10*6.29/'produksjonsdata-per dag'!$N10</f>
        <v>1.7067091212903223</v>
      </c>
      <c r="D10" s="32">
        <f>'produksjonsdata-Sm3'!D10*6.29/'produksjonsdata-per dag'!$N10</f>
        <v>1.7074306451612902</v>
      </c>
      <c r="E10" s="32">
        <f>'produksjonsdata-Sm3'!E10*6.29/'produksjonsdata-per dag'!$N10</f>
        <v>2.8000645161290326E-2</v>
      </c>
      <c r="F10" s="32">
        <f>'produksjonsdata-Sm3'!F10*6.29/'produksjonsdata-per dag'!$N10</f>
        <v>0.32200741935483868</v>
      </c>
      <c r="G10" s="32">
        <f>'produksjonsdata-Sm3'!G10*6.29/'produksjonsdata-per dag'!$N10</f>
        <v>2.0574387096774189</v>
      </c>
      <c r="H10" s="32">
        <f>'produksjonsdata-Sm3'!H10*1000/'produksjonsdata-per dag'!$N10</f>
        <v>336.69516621946963</v>
      </c>
      <c r="I10" s="32">
        <f>'produksjonsdata-Sm3'!I10*1000/'produksjonsdata-per dag'!$N10</f>
        <v>345.67741935483872</v>
      </c>
      <c r="J10" s="32">
        <f>'produksjonsdata-Sm3'!J10/N10</f>
        <v>0.67277419354838708</v>
      </c>
      <c r="K10" s="32">
        <f>'produksjonsdata-Sm3'!K10*6.29/'produksjonsdata-per dag'!$N10</f>
        <v>2.615827818967742E-2</v>
      </c>
      <c r="L10" s="32">
        <f>'produksjonsdata-Sm3'!L10*6.29/'produksjonsdata-per dag'!$N10</f>
        <v>0.31280928695741933</v>
      </c>
      <c r="M10" s="32">
        <f t="shared" si="0"/>
        <v>2.0456766864374192</v>
      </c>
      <c r="N10">
        <f t="shared" si="1"/>
        <v>31</v>
      </c>
      <c r="O10">
        <f t="shared" si="2"/>
        <v>1076.3592395046178</v>
      </c>
    </row>
    <row r="11" spans="1:15" x14ac:dyDescent="0.35">
      <c r="A11">
        <v>2020</v>
      </c>
      <c r="B11" s="1">
        <v>43922</v>
      </c>
      <c r="C11" s="32">
        <f>'produksjonsdata-Sm3'!C11*6.29/'produksjonsdata-per dag'!$N11</f>
        <v>1.7508102989553014</v>
      </c>
      <c r="D11" s="32">
        <f>'produksjonsdata-Sm3'!D11*6.29/'produksjonsdata-per dag'!$N11</f>
        <v>1.7614096666666665</v>
      </c>
      <c r="E11" s="32">
        <f>'produksjonsdata-Sm3'!E11*6.29/'produksjonsdata-per dag'!$N11</f>
        <v>2.8305000000000004E-2</v>
      </c>
      <c r="F11" s="32">
        <f>'produksjonsdata-Sm3'!F11*6.29/'produksjonsdata-per dag'!$N11</f>
        <v>0.30233933333333335</v>
      </c>
      <c r="G11" s="32">
        <f>'produksjonsdata-Sm3'!G11*6.29/'produksjonsdata-per dag'!$N11</f>
        <v>2.0920540000000001</v>
      </c>
      <c r="H11" s="32">
        <f>'produksjonsdata-Sm3'!H11*1000/'produksjonsdata-per dag'!$N11</f>
        <v>312.32748687227598</v>
      </c>
      <c r="I11" s="32">
        <f>'produksjonsdata-Sm3'!I11*1000/'produksjonsdata-per dag'!$N11</f>
        <v>302.83333333333331</v>
      </c>
      <c r="J11" s="32">
        <f>'produksjonsdata-Sm3'!J11/N11</f>
        <v>0.63543333333333341</v>
      </c>
      <c r="K11" s="32">
        <f>'produksjonsdata-Sm3'!K11*6.29/'produksjonsdata-per dag'!$N11</f>
        <v>2.7289777646000001E-2</v>
      </c>
      <c r="L11" s="32">
        <f>'produksjonsdata-Sm3'!L11*6.29/'produksjonsdata-per dag'!$N11</f>
        <v>0.28541569520833332</v>
      </c>
      <c r="M11" s="32">
        <f t="shared" si="0"/>
        <v>2.0635157718096346</v>
      </c>
      <c r="N11">
        <f t="shared" si="1"/>
        <v>30</v>
      </c>
      <c r="O11">
        <f t="shared" si="2"/>
        <v>1094.2898099710283</v>
      </c>
    </row>
    <row r="12" spans="1:15" x14ac:dyDescent="0.35">
      <c r="A12">
        <v>2020</v>
      </c>
      <c r="B12" s="1">
        <v>43952</v>
      </c>
      <c r="C12" s="32">
        <f>'produksjonsdata-Sm3'!C12*6.29/'produksjonsdata-per dag'!$N12</f>
        <v>1.723509894240904</v>
      </c>
      <c r="D12" s="32">
        <f>'produksjonsdata-Sm3'!D12*6.29/'produksjonsdata-per dag'!$N12</f>
        <v>1.7534896774193547</v>
      </c>
      <c r="E12" s="32">
        <f>'produksjonsdata-Sm3'!E12*6.29/'produksjonsdata-per dag'!$N12</f>
        <v>2.1507741935483871E-2</v>
      </c>
      <c r="F12" s="32">
        <f>'produksjonsdata-Sm3'!F12*6.29/'produksjonsdata-per dag'!$N12</f>
        <v>0.26133935483870968</v>
      </c>
      <c r="G12" s="32">
        <f>'produksjonsdata-Sm3'!G12*6.29/'produksjonsdata-per dag'!$N12</f>
        <v>2.0363367741935483</v>
      </c>
      <c r="H12" s="32">
        <f>'produksjonsdata-Sm3'!H12*1000/'produksjonsdata-per dag'!$N12</f>
        <v>290.54171629137568</v>
      </c>
      <c r="I12" s="32">
        <f>'produksjonsdata-Sm3'!I12*1000/'produksjonsdata-per dag'!$N12</f>
        <v>264.22580645161293</v>
      </c>
      <c r="J12" s="32">
        <f>'produksjonsdata-Sm3'!J12/N12</f>
        <v>0.58796774193548385</v>
      </c>
      <c r="K12" s="32">
        <f>'produksjonsdata-Sm3'!K12*6.29/'produksjonsdata-per dag'!$N12</f>
        <v>2.62505421416129E-2</v>
      </c>
      <c r="L12" s="32">
        <f>'produksjonsdata-Sm3'!L12*6.29/'produksjonsdata-per dag'!$N12</f>
        <v>0.24583193385193547</v>
      </c>
      <c r="M12" s="32">
        <f t="shared" si="0"/>
        <v>1.9955923702344522</v>
      </c>
      <c r="N12">
        <f t="shared" si="1"/>
        <v>31</v>
      </c>
      <c r="O12">
        <f t="shared" si="2"/>
        <v>1181.8713368067506</v>
      </c>
    </row>
    <row r="13" spans="1:15" x14ac:dyDescent="0.35">
      <c r="A13">
        <v>2020</v>
      </c>
      <c r="B13" s="1">
        <v>43983</v>
      </c>
      <c r="C13" s="32">
        <f>'produksjonsdata-Sm3'!C13*6.29/'produksjonsdata-per dag'!$N13</f>
        <v>1.6090000000000002</v>
      </c>
      <c r="D13" s="32">
        <f>'produksjonsdata-Sm3'!D13*6.29/'produksjonsdata-per dag'!$N13</f>
        <v>1.542937</v>
      </c>
      <c r="E13" s="32">
        <f>'produksjonsdata-Sm3'!E13*6.29/'produksjonsdata-per dag'!$N13</f>
        <v>1.6983000000000002E-2</v>
      </c>
      <c r="F13" s="32">
        <f>'produksjonsdata-Sm3'!F13*6.29/'produksjonsdata-per dag'!$N13</f>
        <v>0.29730733333333331</v>
      </c>
      <c r="G13" s="32">
        <f>'produksjonsdata-Sm3'!G13*6.29/'produksjonsdata-per dag'!$N13</f>
        <v>1.8572273333333336</v>
      </c>
      <c r="H13" s="32">
        <f>'produksjonsdata-Sm3'!H13*1000/'produksjonsdata-per dag'!$N13</f>
        <v>313.00290652186402</v>
      </c>
      <c r="I13" s="32">
        <f>'produksjonsdata-Sm3'!I13*1000/'produksjonsdata-per dag'!$N13</f>
        <v>279.66666666666669</v>
      </c>
      <c r="J13" s="32">
        <f>'produksjonsdata-Sm3'!J13/N13</f>
        <v>0.57493333333333341</v>
      </c>
      <c r="K13" s="32">
        <f>'produksjonsdata-Sm3'!K13*6.29/'produksjonsdata-per dag'!$N13</f>
        <v>2.6991661628333337E-2</v>
      </c>
      <c r="L13" s="32">
        <f>'produksjonsdata-Sm3'!L13*6.29/'produksjonsdata-per dag'!$N13</f>
        <v>0.30243239136733335</v>
      </c>
      <c r="M13" s="32">
        <f t="shared" si="0"/>
        <v>1.9384240529956669</v>
      </c>
      <c r="N13">
        <f t="shared" si="1"/>
        <v>30</v>
      </c>
      <c r="O13">
        <f t="shared" si="2"/>
        <v>1034.9516634337351</v>
      </c>
    </row>
    <row r="14" spans="1:15" x14ac:dyDescent="0.35">
      <c r="A14">
        <v>2020</v>
      </c>
      <c r="B14" s="1">
        <v>44013</v>
      </c>
      <c r="C14" s="32">
        <f>'produksjonsdata-Sm3'!C14*6.29/'produksjonsdata-per dag'!$N14</f>
        <v>1.7250000000000003</v>
      </c>
      <c r="D14" s="32">
        <f>'produksjonsdata-Sm3'!D14*6.29/'produksjonsdata-per dag'!$N14</f>
        <v>1.7380690322580647</v>
      </c>
      <c r="E14" s="32">
        <f>'produksjonsdata-Sm3'!E14*6.29/'produksjonsdata-per dag'!$N14</f>
        <v>2.6783225806451615E-2</v>
      </c>
      <c r="F14" s="32">
        <f>'produksjonsdata-Sm3'!F14*6.29/'produksjonsdata-per dag'!$N14</f>
        <v>0.29623870967741939</v>
      </c>
      <c r="G14" s="32">
        <f>'produksjonsdata-Sm3'!G14*6.29/'produksjonsdata-per dag'!$N14</f>
        <v>2.0610909677419356</v>
      </c>
      <c r="H14" s="32">
        <f>'produksjonsdata-Sm3'!H14*1000/'produksjonsdata-per dag'!$N14</f>
        <v>310.12414916061681</v>
      </c>
      <c r="I14" s="32">
        <f>'produksjonsdata-Sm3'!I14*1000/'produksjonsdata-per dag'!$N14</f>
        <v>305.61290322580646</v>
      </c>
      <c r="J14" s="32">
        <f>'produksjonsdata-Sm3'!J14/N14</f>
        <v>0.63329032258064522</v>
      </c>
      <c r="K14" s="32">
        <f>'produksjonsdata-Sm3'!K14*6.29/'produksjonsdata-per dag'!$N14</f>
        <v>2.5954141109354838E-2</v>
      </c>
      <c r="L14" s="32">
        <f>'produksjonsdata-Sm3'!L14*6.29/'produksjonsdata-per dag'!$N14</f>
        <v>0.29088161407096769</v>
      </c>
      <c r="M14" s="32">
        <f t="shared" si="0"/>
        <v>2.041835755180323</v>
      </c>
      <c r="N14">
        <f t="shared" si="1"/>
        <v>31</v>
      </c>
      <c r="O14">
        <f t="shared" si="2"/>
        <v>1066.1524625786574</v>
      </c>
    </row>
    <row r="15" spans="1:15" x14ac:dyDescent="0.35">
      <c r="A15">
        <v>2020</v>
      </c>
      <c r="B15" s="1">
        <v>44044</v>
      </c>
      <c r="C15" s="32">
        <f>'produksjonsdata-Sm3'!C15*6.29/'produksjonsdata-per dag'!$N15</f>
        <v>1.7250000000000003</v>
      </c>
      <c r="D15" s="32">
        <f>'produksjonsdata-Sm3'!D15*6.29/'produksjonsdata-per dag'!$N15</f>
        <v>1.7248803225806451</v>
      </c>
      <c r="E15" s="32">
        <f>'produksjonsdata-Sm3'!E15*6.29/'produksjonsdata-per dag'!$N15</f>
        <v>2.6174516129032259E-2</v>
      </c>
      <c r="F15" s="32">
        <f>'produksjonsdata-Sm3'!F15*6.29/'produksjonsdata-per dag'!$N15</f>
        <v>0.27046999999999999</v>
      </c>
      <c r="G15" s="32">
        <f>'produksjonsdata-Sm3'!G15*6.29/'produksjonsdata-per dag'!$N15</f>
        <v>2.0215248387096771</v>
      </c>
      <c r="H15" s="32">
        <f>'produksjonsdata-Sm3'!H15*1000/'produksjonsdata-per dag'!$N15</f>
        <v>298.37696641969899</v>
      </c>
      <c r="I15" s="32">
        <f>'produksjonsdata-Sm3'!I15*1000/'produksjonsdata-per dag'!$N15</f>
        <v>286.70967741935482</v>
      </c>
      <c r="J15" s="32">
        <f>'produksjonsdata-Sm3'!J15/N15</f>
        <v>0.60809677419354835</v>
      </c>
      <c r="K15" s="32">
        <f>'produksjonsdata-Sm3'!K15*6.29/'produksjonsdata-per dag'!$N15</f>
        <v>2.6204843262580643E-2</v>
      </c>
      <c r="L15" s="32">
        <f>'produksjonsdata-Sm3'!L15*6.29/'produksjonsdata-per dag'!$N15</f>
        <v>0.26765484577387094</v>
      </c>
      <c r="M15" s="32">
        <f t="shared" si="0"/>
        <v>2.0188596890364519</v>
      </c>
      <c r="N15">
        <f t="shared" si="1"/>
        <v>31</v>
      </c>
      <c r="O15">
        <f t="shared" si="2"/>
        <v>1114.7826057734958</v>
      </c>
    </row>
    <row r="16" spans="1:15" x14ac:dyDescent="0.35">
      <c r="A16">
        <v>2020</v>
      </c>
      <c r="B16" s="1">
        <v>44075</v>
      </c>
      <c r="C16" s="32">
        <f>'produksjonsdata-Sm3'!C16*6.29/'produksjonsdata-per dag'!$N16</f>
        <v>1.7250000000000001</v>
      </c>
      <c r="D16" s="32">
        <f>'produksjonsdata-Sm3'!D16*6.29/'produksjonsdata-per dag'!$N16</f>
        <v>1.4848593333333333</v>
      </c>
      <c r="E16" s="32">
        <f>'produksjonsdata-Sm3'!E16*6.29/'produksjonsdata-per dag'!$N16</f>
        <v>1.7612000000000003E-2</v>
      </c>
      <c r="F16" s="32">
        <f>'produksjonsdata-Sm3'!F16*6.29/'produksjonsdata-per dag'!$N16</f>
        <v>0.26816366666666663</v>
      </c>
      <c r="G16" s="32">
        <f>'produksjonsdata-Sm3'!G16*6.29/'produksjonsdata-per dag'!$N16</f>
        <v>1.770635</v>
      </c>
      <c r="H16" s="32">
        <f>'produksjonsdata-Sm3'!H16*1000/'produksjonsdata-per dag'!$N16</f>
        <v>308.55092483471526</v>
      </c>
      <c r="I16" s="32">
        <f>'produksjonsdata-Sm3'!I16*1000/'produksjonsdata-per dag'!$N16</f>
        <v>277.06666666666666</v>
      </c>
      <c r="J16" s="32">
        <f>'produksjonsdata-Sm3'!J16/N16</f>
        <v>0.55856666666666654</v>
      </c>
      <c r="K16" s="32">
        <f>'produksjonsdata-Sm3'!K16*6.29/'produksjonsdata-per dag'!$N16</f>
        <v>2.6500830074666668E-2</v>
      </c>
      <c r="L16" s="32">
        <f>'produksjonsdata-Sm3'!L16*6.29/'produksjonsdata-per dag'!$N16</f>
        <v>0.29844755727666666</v>
      </c>
      <c r="M16" s="32">
        <f t="shared" si="0"/>
        <v>2.0499483873513333</v>
      </c>
      <c r="N16">
        <f t="shared" si="1"/>
        <v>30</v>
      </c>
      <c r="O16">
        <f t="shared" si="2"/>
        <v>1033.8530750602947</v>
      </c>
    </row>
    <row r="17" spans="1:18" x14ac:dyDescent="0.35">
      <c r="A17">
        <v>2020</v>
      </c>
      <c r="B17" s="1">
        <v>44105</v>
      </c>
      <c r="C17" s="32">
        <f>'produksjonsdata-Sm3'!C17*6.29/'produksjonsdata-per dag'!$N17</f>
        <v>1.7250000000000003</v>
      </c>
      <c r="D17" s="32">
        <f>'produksjonsdata-Sm3'!D17*6.29/'produksjonsdata-per dag'!$N17</f>
        <v>1.6151096774193547</v>
      </c>
      <c r="E17" s="32">
        <f>'produksjonsdata-Sm3'!E17*6.29/'produksjonsdata-per dag'!$N17</f>
        <v>1.359451612903226E-2</v>
      </c>
      <c r="F17" s="32">
        <f>'produksjonsdata-Sm3'!F17*6.29/'produksjonsdata-per dag'!$N17</f>
        <v>0.24936806451612906</v>
      </c>
      <c r="G17" s="32">
        <f>'produksjonsdata-Sm3'!G17*6.29/'produksjonsdata-per dag'!$N17</f>
        <v>1.8780722580645162</v>
      </c>
      <c r="H17" s="32">
        <f>'produksjonsdata-Sm3'!H17*1000/'produksjonsdata-per dag'!$N17</f>
        <v>331.69124207368515</v>
      </c>
      <c r="I17" s="32">
        <f>'produksjonsdata-Sm3'!I17*1000/'produksjonsdata-per dag'!$N17</f>
        <v>289.35483870967744</v>
      </c>
      <c r="J17" s="32">
        <f>'produksjonsdata-Sm3'!J17/N17</f>
        <v>0.58793548387096772</v>
      </c>
      <c r="K17" s="32">
        <f>'produksjonsdata-Sm3'!K17*6.29/'produksjonsdata-per dag'!$N17</f>
        <v>2.6578857010645159E-2</v>
      </c>
      <c r="L17" s="32">
        <f>'produksjonsdata-Sm3'!L17*6.29/'produksjonsdata-per dag'!$N17</f>
        <v>0.3116390182541936</v>
      </c>
      <c r="M17" s="32">
        <f t="shared" si="0"/>
        <v>2.0632178752648391</v>
      </c>
      <c r="N17">
        <f t="shared" si="1"/>
        <v>31</v>
      </c>
      <c r="O17">
        <f t="shared" si="2"/>
        <v>1064.3443941385274</v>
      </c>
    </row>
    <row r="18" spans="1:18" x14ac:dyDescent="0.35">
      <c r="A18">
        <v>2020</v>
      </c>
      <c r="B18" s="1">
        <v>44136</v>
      </c>
      <c r="C18" s="32">
        <f>'produksjonsdata-Sm3'!C18*6.29/'produksjonsdata-per dag'!$N18</f>
        <v>1.7250000000000001</v>
      </c>
      <c r="D18" s="32">
        <f>'produksjonsdata-Sm3'!D18*6.29/'produksjonsdata-per dag'!$N18</f>
        <v>1.7318466666666665</v>
      </c>
      <c r="E18" s="32">
        <f>'produksjonsdata-Sm3'!E18*6.29/'produksjonsdata-per dag'!$N18</f>
        <v>1.3418666666666667E-2</v>
      </c>
      <c r="F18" s="32">
        <f>'produksjonsdata-Sm3'!F18*6.29/'produksjonsdata-per dag'!$N18</f>
        <v>0.28556600000000004</v>
      </c>
      <c r="G18" s="32">
        <f>'produksjonsdata-Sm3'!G18*6.29/'produksjonsdata-per dag'!$N18</f>
        <v>2.0308313333333334</v>
      </c>
      <c r="H18" s="32">
        <f>'produksjonsdata-Sm3'!H18*1000/'produksjonsdata-per dag'!$N18</f>
        <v>336.65309606588386</v>
      </c>
      <c r="I18" s="32">
        <f>'produksjonsdata-Sm3'!I18*1000/'produksjonsdata-per dag'!$N18</f>
        <v>320.5</v>
      </c>
      <c r="J18" s="32">
        <f>'produksjonsdata-Sm3'!J18/N18</f>
        <v>0.64336666666666675</v>
      </c>
      <c r="K18" s="32">
        <f>'produksjonsdata-Sm3'!K18*6.29/'produksjonsdata-per dag'!$N18</f>
        <v>2.7270758153666662E-2</v>
      </c>
      <c r="L18" s="32">
        <f>'produksjonsdata-Sm3'!L18*6.29/'produksjonsdata-per dag'!$N18</f>
        <v>0.32316398102533334</v>
      </c>
      <c r="M18" s="32">
        <f t="shared" si="0"/>
        <v>2.0754347391790002</v>
      </c>
      <c r="N18">
        <f t="shared" si="1"/>
        <v>30</v>
      </c>
      <c r="O18">
        <f t="shared" si="2"/>
        <v>1041.7407750633356</v>
      </c>
      <c r="P18" s="17"/>
    </row>
    <row r="19" spans="1:18" ht="15.75" customHeight="1" x14ac:dyDescent="0.35">
      <c r="A19">
        <v>2020</v>
      </c>
      <c r="B19" s="1">
        <v>44166</v>
      </c>
      <c r="C19" s="32">
        <f>'produksjonsdata-Sm3'!C19*6.29/'produksjonsdata-per dag'!$N19</f>
        <v>1.7250000000000003</v>
      </c>
      <c r="D19" s="32">
        <f>'produksjonsdata-Sm3'!D19*6.29/'produksjonsdata-per dag'!$N19</f>
        <v>1.8143606451612906</v>
      </c>
      <c r="E19" s="32">
        <f>'produksjonsdata-Sm3'!E19*6.29/'produksjonsdata-per dag'!$N19</f>
        <v>1.3391612903225807E-2</v>
      </c>
      <c r="F19" s="32">
        <f>'produksjonsdata-Sm3'!F19*6.29/'produksjonsdata-per dag'!$N19</f>
        <v>0.30110838709677418</v>
      </c>
      <c r="G19" s="32">
        <f>'produksjonsdata-Sm3'!G19*6.29/'produksjonsdata-per dag'!$N19</f>
        <v>2.1288606451612906</v>
      </c>
      <c r="H19" s="32">
        <f>'produksjonsdata-Sm3'!H19*1000/'produksjonsdata-per dag'!$N19</f>
        <v>336.39446952095915</v>
      </c>
      <c r="I19" s="32">
        <f>'produksjonsdata-Sm3'!I19*1000/'produksjonsdata-per dag'!$N19</f>
        <v>331.96774193548384</v>
      </c>
      <c r="J19" s="32">
        <f>'produksjonsdata-Sm3'!J19/N19</f>
        <v>0.67041935483870974</v>
      </c>
      <c r="K19" s="32">
        <f>'produksjonsdata-Sm3'!K19*6.29/'produksjonsdata-per dag'!$N19</f>
        <v>2.6913609187419356E-2</v>
      </c>
      <c r="L19" s="32">
        <f>'produksjonsdata-Sm3'!L19*6.29/'produksjonsdata-per dag'!$N19</f>
        <v>0.33097263386387094</v>
      </c>
      <c r="M19" s="32">
        <f t="shared" si="0"/>
        <v>2.0828862430512904</v>
      </c>
      <c r="N19">
        <f t="shared" si="1"/>
        <v>31</v>
      </c>
      <c r="O19">
        <f t="shared" si="2"/>
        <v>1016.3815225258721</v>
      </c>
    </row>
    <row r="20" spans="1:18" ht="15.75" customHeight="1" x14ac:dyDescent="0.35">
      <c r="A20">
        <v>2021</v>
      </c>
      <c r="B20" s="1">
        <v>44197</v>
      </c>
      <c r="C20" s="32">
        <f>'produksjonsdata-Sm3'!C20*6.29/'produksjonsdata-per dag'!$N20</f>
        <v>1.8041377252428146</v>
      </c>
      <c r="D20" s="32">
        <f>'produksjonsdata-Sm3'!D20*6.29/'produksjonsdata-per dag'!$N20</f>
        <v>1.8023893548387095</v>
      </c>
      <c r="E20" s="32">
        <f>'produksjonsdata-Sm3'!E20*6.29/'produksjonsdata-per dag'!$N20</f>
        <v>1.2579999999999999E-2</v>
      </c>
      <c r="F20" s="32">
        <f>'produksjonsdata-Sm3'!F20*6.29/'produksjonsdata-per dag'!$N20</f>
        <v>0.30678967741935481</v>
      </c>
      <c r="G20" s="32">
        <f>'produksjonsdata-Sm3'!G20*6.29/'produksjonsdata-per dag'!$N20</f>
        <v>2.1217590322580646</v>
      </c>
      <c r="H20" s="32">
        <f>'produksjonsdata-Sm3'!H20*1000/'produksjonsdata-per dag'!$N20</f>
        <v>321.84045074107485</v>
      </c>
      <c r="I20" s="32">
        <f>'produksjonsdata-Sm3'!I20*1000/'produksjonsdata-per dag'!$N20</f>
        <v>330.22580645161293</v>
      </c>
      <c r="J20" s="32">
        <f>'produksjonsdata-Sm3'!J20/N20</f>
        <v>0.66754838709677411</v>
      </c>
      <c r="K20" s="32">
        <f>'produksjonsdata-Sm3'!K20*6.29/'produksjonsdata-per dag'!$N20</f>
        <v>1.255499629151997E-2</v>
      </c>
      <c r="L20" s="32">
        <f>'produksjonsdata-Sm3'!L20*6.29/'produksjonsdata-per dag'!$N20</f>
        <v>0.3005485175566639</v>
      </c>
      <c r="M20" s="32">
        <f>L20+K20+C20</f>
        <v>2.1172412390909985</v>
      </c>
      <c r="N20">
        <f t="shared" si="1"/>
        <v>31</v>
      </c>
      <c r="O20">
        <f t="shared" si="2"/>
        <v>1070.8435807885717</v>
      </c>
    </row>
    <row r="21" spans="1:18" x14ac:dyDescent="0.35">
      <c r="A21">
        <v>2021</v>
      </c>
      <c r="B21" s="1">
        <v>44228</v>
      </c>
      <c r="C21" s="32">
        <f>'produksjonsdata-Sm3'!C21*6.29/'produksjonsdata-per dag'!$N21</f>
        <v>1.7853115606162251</v>
      </c>
      <c r="D21" s="32">
        <f>'produksjonsdata-Sm3'!D21*6.29/'produksjonsdata-per dag'!$N21</f>
        <v>1.7915267857142856</v>
      </c>
      <c r="E21" s="32">
        <f>'produksjonsdata-Sm3'!E21*6.29/'produksjonsdata-per dag'!$N21</f>
        <v>1.3253928571428571E-2</v>
      </c>
      <c r="F21" s="32">
        <f>'produksjonsdata-Sm3'!F21*6.29/'produksjonsdata-per dag'!$N21</f>
        <v>0.29855035714285716</v>
      </c>
      <c r="G21" s="32">
        <f>'produksjonsdata-Sm3'!G21*6.29/'produksjonsdata-per dag'!$N21</f>
        <v>2.1033310714285713</v>
      </c>
      <c r="H21" s="32">
        <f>'produksjonsdata-Sm3'!H21*1000/'produksjonsdata-per dag'!$N21</f>
        <v>321.16772058727537</v>
      </c>
      <c r="I21" s="32">
        <f>'produksjonsdata-Sm3'!I21*1000/'produksjonsdata-per dag'!$N21</f>
        <v>321.14285714285717</v>
      </c>
      <c r="J21" s="32">
        <f>'produksjonsdata-Sm3'!J21/N21</f>
        <v>0.65553571428571433</v>
      </c>
      <c r="K21" s="32">
        <f>'produksjonsdata-Sm3'!K21*6.29/'produksjonsdata-per dag'!$N21</f>
        <v>1.2382457417759269E-2</v>
      </c>
      <c r="L21" s="32">
        <f>'produksjonsdata-Sm3'!L21*6.29/'produksjonsdata-per dag'!$N21</f>
        <v>0.29963783480280121</v>
      </c>
      <c r="M21" s="32">
        <f>L21+K21+C21</f>
        <v>2.0973318528367857</v>
      </c>
      <c r="N21">
        <f t="shared" si="1"/>
        <v>28</v>
      </c>
      <c r="O21">
        <f t="shared" si="2"/>
        <v>1071.853028168634</v>
      </c>
    </row>
    <row r="22" spans="1:18" x14ac:dyDescent="0.35">
      <c r="A22">
        <v>2021</v>
      </c>
      <c r="B22" s="1">
        <v>44256</v>
      </c>
      <c r="C22" s="32">
        <f>'produksjonsdata-Sm3'!C22*6.29/'produksjonsdata-per dag'!$N22</f>
        <v>1.7847148153634538</v>
      </c>
      <c r="D22" s="32">
        <f>'produksjonsdata-Sm3'!D22*6.29/'produksjonsdata-per dag'!$N22</f>
        <v>1.7754032258064516</v>
      </c>
      <c r="E22" s="32">
        <f>'produksjonsdata-Sm3'!E22*6.29/'produksjonsdata-per dag'!$N22</f>
        <v>1.2174193548387098E-2</v>
      </c>
      <c r="F22" s="32">
        <f>'produksjonsdata-Sm3'!F22*6.29/'produksjonsdata-per dag'!$N22</f>
        <v>0.30476064516129031</v>
      </c>
      <c r="G22" s="32">
        <f>'produksjonsdata-Sm3'!G22*6.29/'produksjonsdata-per dag'!$N22</f>
        <v>2.0923380645161291</v>
      </c>
      <c r="H22" s="32">
        <f>'produksjonsdata-Sm3'!H22*1000/'produksjonsdata-per dag'!$N22</f>
        <v>318.75137413594678</v>
      </c>
      <c r="I22" s="32">
        <f>'produksjonsdata-Sm3'!I22*1000/'produksjonsdata-per dag'!$N22</f>
        <v>318.09677419354841</v>
      </c>
      <c r="J22" s="32">
        <f>'produksjonsdata-Sm3'!J22/N22</f>
        <v>0.65074193548387105</v>
      </c>
      <c r="K22" s="32">
        <f>'produksjonsdata-Sm3'!K22*6.29/'produksjonsdata-per dag'!$N22</f>
        <v>1.2365996383231827E-2</v>
      </c>
      <c r="L22" s="32">
        <f>'produksjonsdata-Sm3'!L22*6.29/'produksjonsdata-per dag'!$N22</f>
        <v>0.29508106945107831</v>
      </c>
      <c r="M22" s="32">
        <f t="shared" ref="M22:M31" si="3">L22+K22+C22</f>
        <v>2.092161881197764</v>
      </c>
      <c r="N22">
        <f t="shared" si="1"/>
        <v>31</v>
      </c>
      <c r="O22">
        <f t="shared" si="2"/>
        <v>1080.216276594432</v>
      </c>
      <c r="R22" s="1"/>
    </row>
    <row r="23" spans="1:18" x14ac:dyDescent="0.35">
      <c r="A23">
        <v>2021</v>
      </c>
      <c r="B23" s="1">
        <v>44287</v>
      </c>
      <c r="C23" s="32">
        <f>'produksjonsdata-Sm3'!C23*6.29/'produksjonsdata-per dag'!$N23</f>
        <v>1.6712998914179638</v>
      </c>
      <c r="D23" s="32">
        <f>'produksjonsdata-Sm3'!D23*6.29/'produksjonsdata-per dag'!$N23</f>
        <v>1.7157023333333332</v>
      </c>
      <c r="E23" s="32">
        <f>'produksjonsdata-Sm3'!E23*6.29/'produksjonsdata-per dag'!$N23</f>
        <v>1.2580000000000001E-2</v>
      </c>
      <c r="F23" s="32">
        <f>'produksjonsdata-Sm3'!F23*6.29/'produksjonsdata-per dag'!$N23</f>
        <v>0.26711533333333332</v>
      </c>
      <c r="G23" s="32">
        <f>'produksjonsdata-Sm3'!G23*6.29/'produksjonsdata-per dag'!$N23</f>
        <v>1.9953976666666664</v>
      </c>
      <c r="H23" s="32">
        <f>'produksjonsdata-Sm3'!H23*1000/'produksjonsdata-per dag'!$N23</f>
        <v>275.72011018079098</v>
      </c>
      <c r="I23" s="32">
        <f>'produksjonsdata-Sm3'!I23*1000/'produksjonsdata-per dag'!$N23</f>
        <v>312.86666666666667</v>
      </c>
      <c r="J23" s="32">
        <f>'produksjonsdata-Sm3'!J23/N23</f>
        <v>0.63009999999999999</v>
      </c>
      <c r="K23" s="32">
        <f>'produksjonsdata-Sm3'!K23*6.29/'produksjonsdata-per dag'!$N23</f>
        <v>1.2180161052639355E-2</v>
      </c>
      <c r="L23" s="32">
        <f>'produksjonsdata-Sm3'!L23*6.29/'produksjonsdata-per dag'!$N23</f>
        <v>0.26172527946415486</v>
      </c>
      <c r="M23" s="32">
        <f t="shared" si="3"/>
        <v>1.945205331934758</v>
      </c>
      <c r="N23">
        <f t="shared" si="1"/>
        <v>30</v>
      </c>
      <c r="O23">
        <f t="shared" si="2"/>
        <v>1053.4714519945821</v>
      </c>
      <c r="R23" s="21"/>
    </row>
    <row r="24" spans="1:18" s="39" customFormat="1" x14ac:dyDescent="0.35">
      <c r="A24" s="39">
        <v>2021</v>
      </c>
      <c r="B24" s="40">
        <v>44317</v>
      </c>
      <c r="C24" s="41">
        <f>'produksjonsdata-Sm3'!C24*6.29/'produksjonsdata-per dag'!$N24</f>
        <v>1.5910816836840289</v>
      </c>
      <c r="D24" s="41">
        <f>'produksjonsdata-Sm3'!D24*6.29/'produksjonsdata-per dag'!$N24</f>
        <v>1.6544729032258065</v>
      </c>
      <c r="E24" s="41">
        <f>'produksjonsdata-Sm3'!E24*6.29/'produksjonsdata-per dag'!$N24</f>
        <v>1.0550967741935483E-2</v>
      </c>
      <c r="F24" s="41">
        <f>'produksjonsdata-Sm3'!F24*6.29/'produksjonsdata-per dag'!$N24</f>
        <v>0.19478709677419356</v>
      </c>
      <c r="G24" s="41">
        <f>'produksjonsdata-Sm3'!G24*6.29/'produksjonsdata-per dag'!$N24</f>
        <v>1.8598109677419357</v>
      </c>
      <c r="H24" s="41">
        <f>'produksjonsdata-Sm3'!H24*1000/'produksjonsdata-per dag'!$N24</f>
        <v>273.81983516002185</v>
      </c>
      <c r="I24" s="41">
        <f>'produksjonsdata-Sm3'!I24*1000/'produksjonsdata-per dag'!$N24</f>
        <v>280.09677419354841</v>
      </c>
      <c r="J24" s="41">
        <f>'produksjonsdata-Sm3'!J24/N24</f>
        <v>0.5757741935483871</v>
      </c>
      <c r="K24" s="41">
        <f>'produksjonsdata-Sm3'!K24*6.29/'produksjonsdata-per dag'!$N24</f>
        <v>1.2068621641304953E-2</v>
      </c>
      <c r="L24" s="41">
        <f>'produksjonsdata-Sm3'!L24*6.29/'produksjonsdata-per dag'!$N24</f>
        <v>0.20394981124565398</v>
      </c>
      <c r="M24" s="41">
        <f t="shared" si="3"/>
        <v>1.8071001165709879</v>
      </c>
      <c r="N24" s="39">
        <f t="shared" si="1"/>
        <v>31</v>
      </c>
      <c r="O24" s="39">
        <f t="shared" si="2"/>
        <v>1342.5844009740742</v>
      </c>
      <c r="R24" s="42"/>
    </row>
    <row r="25" spans="1:18" x14ac:dyDescent="0.35">
      <c r="A25">
        <v>2021</v>
      </c>
      <c r="B25" s="1">
        <v>44348</v>
      </c>
      <c r="C25" s="32">
        <f>'produksjonsdata-Sm3'!C25*6.29/'produksjonsdata-per dag'!$N25</f>
        <v>1.7364778745751708</v>
      </c>
      <c r="D25" s="32">
        <f>'produksjonsdata-Sm3'!D25*6.29/'produksjonsdata-per dag'!$N25</f>
        <v>0</v>
      </c>
      <c r="E25" s="32">
        <f>'produksjonsdata-Sm3'!E25*6.29/'produksjonsdata-per dag'!$N25</f>
        <v>0</v>
      </c>
      <c r="F25" s="32">
        <f>'produksjonsdata-Sm3'!F25*6.29/'produksjonsdata-per dag'!$N25</f>
        <v>0</v>
      </c>
      <c r="G25" s="32">
        <f>'produksjonsdata-Sm3'!G25*6.29/'produksjonsdata-per dag'!$N25</f>
        <v>0</v>
      </c>
      <c r="H25" s="32">
        <f>'produksjonsdata-Sm3'!H25*1000/'produksjonsdata-per dag'!$N25</f>
        <v>285.08323469706954</v>
      </c>
      <c r="I25" s="32">
        <f>'produksjonsdata-Sm3'!I25*1000/'produksjonsdata-per dag'!$N25</f>
        <v>0</v>
      </c>
      <c r="J25" s="32">
        <f>'produksjonsdata-Sm3'!J25/N25</f>
        <v>0</v>
      </c>
      <c r="K25" s="32">
        <f>'produksjonsdata-Sm3'!K25*6.29/'produksjonsdata-per dag'!$N25</f>
        <v>1.1929881604261937E-2</v>
      </c>
      <c r="L25" s="32">
        <f>'produksjonsdata-Sm3'!L25*6.29/'produksjonsdata-per dag'!$N25</f>
        <v>0.26115133802804552</v>
      </c>
      <c r="M25" s="32">
        <f t="shared" si="3"/>
        <v>2.0095590942074781</v>
      </c>
      <c r="N25">
        <f t="shared" si="1"/>
        <v>30</v>
      </c>
      <c r="O25">
        <f t="shared" si="2"/>
        <v>1091.6399542492634</v>
      </c>
      <c r="R25" s="21"/>
    </row>
    <row r="26" spans="1:18" x14ac:dyDescent="0.35">
      <c r="A26">
        <v>2021</v>
      </c>
      <c r="B26" s="1">
        <v>44378</v>
      </c>
      <c r="C26" s="32">
        <f>'produksjonsdata-Sm3'!C26*6.29/'produksjonsdata-per dag'!$N26</f>
        <v>1.7522631306133101</v>
      </c>
      <c r="D26" s="32">
        <f>'produksjonsdata-Sm3'!D26*6.29/'produksjonsdata-per dag'!$N26</f>
        <v>0</v>
      </c>
      <c r="E26" s="32">
        <f>'produksjonsdata-Sm3'!E26*6.29/'produksjonsdata-per dag'!$N26</f>
        <v>0</v>
      </c>
      <c r="F26" s="32">
        <f>'produksjonsdata-Sm3'!F26*6.29/'produksjonsdata-per dag'!$N26</f>
        <v>0</v>
      </c>
      <c r="G26" s="32">
        <f>'produksjonsdata-Sm3'!G26*6.29/'produksjonsdata-per dag'!$N26</f>
        <v>0</v>
      </c>
      <c r="H26" s="32">
        <f>'produksjonsdata-Sm3'!H26*1000/'produksjonsdata-per dag'!$N26</f>
        <v>316.32614467928187</v>
      </c>
      <c r="I26" s="32">
        <f>'produksjonsdata-Sm3'!I26*1000/'produksjonsdata-per dag'!$N26</f>
        <v>0</v>
      </c>
      <c r="J26" s="32">
        <f>'produksjonsdata-Sm3'!J26/N26</f>
        <v>0</v>
      </c>
      <c r="K26" s="32">
        <f>'produksjonsdata-Sm3'!K26*6.29/'produksjonsdata-per dag'!$N26</f>
        <v>1.1769210865377024E-2</v>
      </c>
      <c r="L26" s="32">
        <f>'produksjonsdata-Sm3'!L26*6.29/'produksjonsdata-per dag'!$N26</f>
        <v>0.29242762425401914</v>
      </c>
      <c r="M26" s="32">
        <f t="shared" si="3"/>
        <v>2.0564599657327061</v>
      </c>
      <c r="N26">
        <f t="shared" si="1"/>
        <v>31</v>
      </c>
      <c r="O26">
        <f t="shared" si="2"/>
        <v>1081.7245651337753</v>
      </c>
      <c r="R26" s="21"/>
    </row>
    <row r="27" spans="1:18" x14ac:dyDescent="0.35">
      <c r="A27">
        <v>2021</v>
      </c>
      <c r="B27" s="1">
        <v>44409</v>
      </c>
      <c r="C27" s="32">
        <f>'produksjonsdata-Sm3'!C27*6.29/'produksjonsdata-per dag'!$N27</f>
        <v>1.7602852324990865</v>
      </c>
      <c r="D27" s="32">
        <f>'produksjonsdata-Sm3'!D27*6.29/'produksjonsdata-per dag'!$N27</f>
        <v>0</v>
      </c>
      <c r="E27" s="32">
        <f>'produksjonsdata-Sm3'!E27*6.29/'produksjonsdata-per dag'!$N27</f>
        <v>0</v>
      </c>
      <c r="F27" s="32">
        <f>'produksjonsdata-Sm3'!F27*6.29/'produksjonsdata-per dag'!$N27</f>
        <v>0</v>
      </c>
      <c r="G27" s="32">
        <f>'produksjonsdata-Sm3'!G27*6.29/'produksjonsdata-per dag'!$N27</f>
        <v>0</v>
      </c>
      <c r="H27" s="32">
        <f>'produksjonsdata-Sm3'!H27*1000/'produksjonsdata-per dag'!$N27</f>
        <v>312.55813582692639</v>
      </c>
      <c r="I27" s="32">
        <f>'produksjonsdata-Sm3'!I27*1000/'produksjonsdata-per dag'!$N27</f>
        <v>0</v>
      </c>
      <c r="J27" s="32">
        <f>'produksjonsdata-Sm3'!J27/N27</f>
        <v>0</v>
      </c>
      <c r="K27" s="32">
        <f>'produksjonsdata-Sm3'!K27*6.29/'produksjonsdata-per dag'!$N27</f>
        <v>1.1635382185202969E-2</v>
      </c>
      <c r="L27" s="32">
        <f>'produksjonsdata-Sm3'!L27*6.29/'produksjonsdata-per dag'!$N27</f>
        <v>0.28394901226145491</v>
      </c>
      <c r="M27" s="32">
        <f t="shared" si="3"/>
        <v>2.0558696269457446</v>
      </c>
      <c r="N27">
        <f t="shared" si="1"/>
        <v>31</v>
      </c>
      <c r="O27">
        <f t="shared" si="2"/>
        <v>1100.7544394594645</v>
      </c>
      <c r="R27" s="21"/>
    </row>
    <row r="28" spans="1:18" x14ac:dyDescent="0.35">
      <c r="A28">
        <v>2021</v>
      </c>
      <c r="B28" s="1">
        <v>44440</v>
      </c>
      <c r="C28" s="32">
        <f>'produksjonsdata-Sm3'!C28*6.29/'produksjonsdata-per dag'!$N28</f>
        <v>1.753439045452537</v>
      </c>
      <c r="D28" s="32">
        <f>'produksjonsdata-Sm3'!D28*6.29/'produksjonsdata-per dag'!$N28</f>
        <v>0</v>
      </c>
      <c r="E28" s="32">
        <f>'produksjonsdata-Sm3'!E28*6.29/'produksjonsdata-per dag'!$N28</f>
        <v>0</v>
      </c>
      <c r="F28" s="32">
        <f>'produksjonsdata-Sm3'!F28*6.29/'produksjonsdata-per dag'!$N28</f>
        <v>0</v>
      </c>
      <c r="G28" s="32">
        <f>'produksjonsdata-Sm3'!G28*6.29/'produksjonsdata-per dag'!$N28</f>
        <v>0</v>
      </c>
      <c r="H28" s="32">
        <f>'produksjonsdata-Sm3'!H28*1000/'produksjonsdata-per dag'!$N28</f>
        <v>287.9306111378819</v>
      </c>
      <c r="I28" s="32">
        <f>'produksjonsdata-Sm3'!I28*1000/'produksjonsdata-per dag'!$N28</f>
        <v>0</v>
      </c>
      <c r="J28" s="32">
        <f>'produksjonsdata-Sm3'!J28/N28</f>
        <v>0</v>
      </c>
      <c r="K28" s="32">
        <f>'produksjonsdata-Sm3'!K28*6.29/'produksjonsdata-per dag'!$N28</f>
        <v>1.0331867292443045E-2</v>
      </c>
      <c r="L28" s="32">
        <f>'produksjonsdata-Sm3'!L28*6.29/'produksjonsdata-per dag'!$N28</f>
        <v>0.27614667496333117</v>
      </c>
      <c r="M28" s="32">
        <f t="shared" si="3"/>
        <v>2.0399175877083113</v>
      </c>
      <c r="N28">
        <f t="shared" si="1"/>
        <v>30</v>
      </c>
      <c r="O28">
        <f t="shared" si="2"/>
        <v>1042.6727433025058</v>
      </c>
    </row>
    <row r="29" spans="1:18" x14ac:dyDescent="0.35">
      <c r="A29">
        <v>2021</v>
      </c>
      <c r="B29" s="1">
        <v>44470</v>
      </c>
      <c r="C29" s="32">
        <f>'produksjonsdata-Sm3'!C29*6.29/'produksjonsdata-per dag'!$N29</f>
        <v>1.7657813852501556</v>
      </c>
      <c r="D29" s="32">
        <f>'produksjonsdata-Sm3'!D29*6.29/'produksjonsdata-per dag'!$N29</f>
        <v>0</v>
      </c>
      <c r="E29" s="32">
        <f>'produksjonsdata-Sm3'!E29*6.29/'produksjonsdata-per dag'!$N29</f>
        <v>0</v>
      </c>
      <c r="F29" s="32">
        <f>'produksjonsdata-Sm3'!F29*6.29/'produksjonsdata-per dag'!$N29</f>
        <v>0</v>
      </c>
      <c r="G29" s="32">
        <f>'produksjonsdata-Sm3'!G29*6.29/'produksjonsdata-per dag'!$N29</f>
        <v>0</v>
      </c>
      <c r="H29" s="32">
        <f>'produksjonsdata-Sm3'!H29*1000/'produksjonsdata-per dag'!$N29</f>
        <v>331.28439737853716</v>
      </c>
      <c r="I29" s="32">
        <f>'produksjonsdata-Sm3'!I29*1000/'produksjonsdata-per dag'!$N29</f>
        <v>0</v>
      </c>
      <c r="J29" s="32">
        <f>'produksjonsdata-Sm3'!J29/N29</f>
        <v>0</v>
      </c>
      <c r="K29" s="32">
        <f>'produksjonsdata-Sm3'!K29*6.29/'produksjonsdata-per dag'!$N29</f>
        <v>2.5156401986016957E-2</v>
      </c>
      <c r="L29" s="32">
        <f>'produksjonsdata-Sm3'!L29*6.29/'produksjonsdata-per dag'!$N29</f>
        <v>0.29439124163771069</v>
      </c>
      <c r="M29" s="32">
        <f t="shared" si="3"/>
        <v>2.0853290288738835</v>
      </c>
      <c r="N29">
        <f t="shared" si="1"/>
        <v>31</v>
      </c>
      <c r="O29">
        <f t="shared" si="2"/>
        <v>1125.3201540086191</v>
      </c>
    </row>
    <row r="30" spans="1:18" x14ac:dyDescent="0.35">
      <c r="A30">
        <v>2021</v>
      </c>
      <c r="B30" s="1">
        <v>44501</v>
      </c>
      <c r="C30" s="32">
        <f>'produksjonsdata-Sm3'!C30*6.29/'produksjonsdata-per dag'!$N30</f>
        <v>1.8206639959817976</v>
      </c>
      <c r="D30" s="32">
        <f>'produksjonsdata-Sm3'!D30*6.29/'produksjonsdata-per dag'!$N30</f>
        <v>0</v>
      </c>
      <c r="E30" s="32">
        <f>'produksjonsdata-Sm3'!E30*6.29/'produksjonsdata-per dag'!$N30</f>
        <v>0</v>
      </c>
      <c r="F30" s="32">
        <f>'produksjonsdata-Sm3'!F30*6.29/'produksjonsdata-per dag'!$N30</f>
        <v>0</v>
      </c>
      <c r="G30" s="32">
        <f>'produksjonsdata-Sm3'!G30*6.29/'produksjonsdata-per dag'!$N30</f>
        <v>0</v>
      </c>
      <c r="H30" s="32">
        <f>'produksjonsdata-Sm3'!H30*1000/'produksjonsdata-per dag'!$N30</f>
        <v>330.72963263961134</v>
      </c>
      <c r="I30" s="32">
        <f>'produksjonsdata-Sm3'!I30*1000/'produksjonsdata-per dag'!$N30</f>
        <v>0</v>
      </c>
      <c r="J30" s="32">
        <f>'produksjonsdata-Sm3'!J30/N30</f>
        <v>0</v>
      </c>
      <c r="K30" s="32">
        <f>'produksjonsdata-Sm3'!K30*6.29/'produksjonsdata-per dag'!$N30</f>
        <v>2.5001942119439569E-2</v>
      </c>
      <c r="L30" s="32">
        <f>'produksjonsdata-Sm3'!L30*6.29/'produksjonsdata-per dag'!$N30</f>
        <v>0.29621219767003171</v>
      </c>
      <c r="M30" s="32">
        <f t="shared" si="3"/>
        <v>2.1418781357712691</v>
      </c>
      <c r="N30">
        <f t="shared" si="1"/>
        <v>30</v>
      </c>
      <c r="O30">
        <f t="shared" si="2"/>
        <v>1116.5294179007126</v>
      </c>
    </row>
    <row r="31" spans="1:18" x14ac:dyDescent="0.35">
      <c r="A31">
        <v>2021</v>
      </c>
      <c r="B31" s="1">
        <v>44531</v>
      </c>
      <c r="C31" s="32">
        <f>'produksjonsdata-Sm3'!C31*6.29/'produksjonsdata-per dag'!$N31</f>
        <v>1.8454685765393857</v>
      </c>
      <c r="D31" s="32">
        <f>'produksjonsdata-Sm3'!D31*6.29/'produksjonsdata-per dag'!$N31</f>
        <v>0</v>
      </c>
      <c r="E31" s="32">
        <f>'produksjonsdata-Sm3'!E31*6.29/'produksjonsdata-per dag'!$N31</f>
        <v>0</v>
      </c>
      <c r="F31" s="32">
        <f>'produksjonsdata-Sm3'!F31*6.29/'produksjonsdata-per dag'!$N31</f>
        <v>0</v>
      </c>
      <c r="G31" s="32">
        <f>'produksjonsdata-Sm3'!G31*6.29/'produksjonsdata-per dag'!$N31</f>
        <v>0</v>
      </c>
      <c r="H31" s="32">
        <f>'produksjonsdata-Sm3'!H31*1000/'produksjonsdata-per dag'!$N31</f>
        <v>334.2371780238546</v>
      </c>
      <c r="I31" s="32">
        <f>'produksjonsdata-Sm3'!I31*1000/'produksjonsdata-per dag'!$N31</f>
        <v>0</v>
      </c>
      <c r="J31" s="32">
        <f>'produksjonsdata-Sm3'!J31/N31</f>
        <v>0</v>
      </c>
      <c r="K31" s="32">
        <f>'produksjonsdata-Sm3'!K31*6.29/'produksjonsdata-per dag'!$N31</f>
        <v>2.4858908662018592E-2</v>
      </c>
      <c r="L31" s="32">
        <f>'produksjonsdata-Sm3'!L31*6.29/'produksjonsdata-per dag'!$N31</f>
        <v>0.30216206722862199</v>
      </c>
      <c r="M31" s="32">
        <f t="shared" si="3"/>
        <v>2.1724895524300263</v>
      </c>
      <c r="N31">
        <f t="shared" si="1"/>
        <v>31</v>
      </c>
      <c r="O31">
        <f t="shared" si="2"/>
        <v>1106.1520100435503</v>
      </c>
    </row>
    <row r="32" spans="1:18" ht="15" customHeight="1" x14ac:dyDescent="0.35">
      <c r="A32" s="3"/>
      <c r="B32" s="33">
        <v>44562</v>
      </c>
      <c r="C32" s="2"/>
      <c r="I32" s="20"/>
    </row>
    <row r="33" spans="1:10" x14ac:dyDescent="0.35">
      <c r="A33" s="3"/>
      <c r="B33" s="1"/>
      <c r="C33" s="2"/>
      <c r="I33" s="20"/>
    </row>
    <row r="35" spans="1:10" x14ac:dyDescent="0.35">
      <c r="E35" s="23"/>
      <c r="H35" s="23"/>
      <c r="J35" s="2"/>
    </row>
    <row r="36" spans="1:10" x14ac:dyDescent="0.35">
      <c r="A36" s="18" t="s">
        <v>27</v>
      </c>
    </row>
    <row r="37" spans="1:10" x14ac:dyDescent="0.35">
      <c r="A37" s="18" t="s">
        <v>28</v>
      </c>
    </row>
    <row r="38" spans="1:10" x14ac:dyDescent="0.35">
      <c r="A38" s="18"/>
    </row>
    <row r="39" spans="1:10" x14ac:dyDescent="0.35">
      <c r="A39" s="3" t="s">
        <v>33</v>
      </c>
    </row>
    <row r="40" spans="1:10" x14ac:dyDescent="0.35">
      <c r="A40" t="s">
        <v>49</v>
      </c>
    </row>
    <row r="41" spans="1:10" x14ac:dyDescent="0.35">
      <c r="A41" t="s">
        <v>50</v>
      </c>
    </row>
    <row r="42" spans="1:10" x14ac:dyDescent="0.35">
      <c r="A42" t="s">
        <v>51</v>
      </c>
    </row>
    <row r="43" spans="1:10" x14ac:dyDescent="0.35">
      <c r="A43" t="s">
        <v>52</v>
      </c>
    </row>
    <row r="44" spans="1:10" x14ac:dyDescent="0.35">
      <c r="A44" t="s">
        <v>53</v>
      </c>
    </row>
    <row r="45" spans="1:10" x14ac:dyDescent="0.35">
      <c r="A45" t="s">
        <v>54</v>
      </c>
    </row>
    <row r="48" spans="1:10" x14ac:dyDescent="0.35">
      <c r="A48" s="3" t="s">
        <v>29</v>
      </c>
      <c r="B48" s="3"/>
      <c r="C48" s="3"/>
      <c r="D48" s="3" t="s">
        <v>30</v>
      </c>
    </row>
    <row r="49" spans="1:4" ht="15.5" x14ac:dyDescent="0.35">
      <c r="A49" t="s">
        <v>37</v>
      </c>
      <c r="D49" s="19" t="s">
        <v>31</v>
      </c>
    </row>
    <row r="50" spans="1:4" x14ac:dyDescent="0.35">
      <c r="A50" t="s">
        <v>38</v>
      </c>
      <c r="D50" t="s">
        <v>32</v>
      </c>
    </row>
    <row r="51" spans="1:4" x14ac:dyDescent="0.35">
      <c r="A51" t="s">
        <v>57</v>
      </c>
    </row>
    <row r="52" spans="1:4" x14ac:dyDescent="0.35">
      <c r="A52" t="s">
        <v>58</v>
      </c>
    </row>
    <row r="53" spans="1:4" x14ac:dyDescent="0.35">
      <c r="A53" t="s">
        <v>47</v>
      </c>
    </row>
    <row r="54" spans="1:4" x14ac:dyDescent="0.35">
      <c r="A54" t="s">
        <v>48</v>
      </c>
    </row>
    <row r="55" spans="1:4" x14ac:dyDescent="0.35">
      <c r="A55" t="s">
        <v>11</v>
      </c>
    </row>
    <row r="56" spans="1:4" x14ac:dyDescent="0.35">
      <c r="A56" t="s">
        <v>15</v>
      </c>
    </row>
    <row r="57" spans="1:4" x14ac:dyDescent="0.35">
      <c r="A57" t="s">
        <v>3</v>
      </c>
    </row>
    <row r="58" spans="1:4" x14ac:dyDescent="0.35">
      <c r="A58" t="s">
        <v>34</v>
      </c>
    </row>
    <row r="59" spans="1:4" x14ac:dyDescent="0.35">
      <c r="A59" t="s">
        <v>4</v>
      </c>
    </row>
    <row r="60" spans="1:4" x14ac:dyDescent="0.35">
      <c r="A60" t="s">
        <v>4</v>
      </c>
    </row>
    <row r="61" spans="1:4" x14ac:dyDescent="0.35">
      <c r="A61" t="s">
        <v>36</v>
      </c>
    </row>
    <row r="62" spans="1:4" x14ac:dyDescent="0.35">
      <c r="A62" t="s">
        <v>35</v>
      </c>
    </row>
  </sheetData>
  <dataConsolidate>
    <dataRefs count="1">
      <dataRef ref="C6:C17" sheet="produksjonsdata-Sm3"/>
    </dataRefs>
  </dataConsolidate>
  <mergeCells count="2">
    <mergeCell ref="C2:D2"/>
    <mergeCell ref="C5:D5"/>
  </mergeCells>
  <printOptions gridLines="1"/>
  <pageMargins left="0.25" right="0.25" top="0.75" bottom="0.75" header="0.3" footer="0.3"/>
  <pageSetup paperSize="9" scale="4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2" ma:contentTypeDescription="Opprett et nytt dokument." ma:contentTypeScope="" ma:versionID="95965d866254949d78cc8dcc6176f489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85b5fc6e01ed101fb5e0a12f877e9dcb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SharedWithUsers xmlns="c74d52cd-2ee0-4c46-a9b5-7f4054c7c5be">
      <UserInfo>
        <DisplayName>Andersen Tom</DisplayName>
        <AccountId>50</AccountId>
        <AccountType/>
      </UserInfo>
      <UserInfo>
        <DisplayName>Helvig Ole Skretting</DisplayName>
        <AccountId>166</AccountId>
        <AccountType/>
      </UserInfo>
      <UserInfo>
        <DisplayName>Bjørkum Eli</DisplayName>
        <AccountId>130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243AE44-B861-40EB-A88F-A9ED719FA1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28D77E-C53F-483F-8822-4F8A794B18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B0A5BA-9AC8-4031-A99E-83CC23F75F2E}">
  <ds:schemaRefs>
    <ds:schemaRef ds:uri="http://purl.org/dc/elements/1.1/"/>
    <ds:schemaRef ds:uri="http://schemas.microsoft.com/office/2006/metadata/properties"/>
    <ds:schemaRef ds:uri="c74d52cd-2ee0-4c46-a9b5-7f4054c7c5b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ae5ca6d-bcb8-4ec0-a8a7-29506e365b5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Diagrammer</vt:lpstr>
      </vt:variant>
      <vt:variant>
        <vt:i4>7</vt:i4>
      </vt:variant>
    </vt:vector>
  </HeadingPairs>
  <TitlesOfParts>
    <vt:vector size="9" baseType="lpstr">
      <vt:lpstr>produksjonsdata-Sm3</vt:lpstr>
      <vt:lpstr>produksjonsdata-per dag</vt:lpstr>
      <vt:lpstr>Oljeplott-fatperdag-N</vt:lpstr>
      <vt:lpstr>Oljeplott-fatperdag-E</vt:lpstr>
      <vt:lpstr>Væskeprd-plott-Nor fatdag</vt:lpstr>
      <vt:lpstr>Væskeprd-plott-Eng bbld</vt:lpstr>
      <vt:lpstr>Gassplott-N</vt:lpstr>
      <vt:lpstr>Gassplott-E</vt:lpstr>
      <vt:lpstr>Oljeekvivalenter-plott</vt:lpstr>
    </vt:vector>
  </TitlesOfParts>
  <Company>OD - PTIL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Bygdevoll</dc:creator>
  <cp:lastModifiedBy>Hult Rune</cp:lastModifiedBy>
  <cp:lastPrinted>2020-10-27T07:53:16Z</cp:lastPrinted>
  <dcterms:created xsi:type="dcterms:W3CDTF">2009-02-17T11:13:04Z</dcterms:created>
  <dcterms:modified xsi:type="dcterms:W3CDTF">2021-06-17T06:40:32Z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</Properties>
</file>