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osjekt\Produksjonsrapportering\portal data\pressemelding\"/>
    </mc:Choice>
  </mc:AlternateContent>
  <xr:revisionPtr revIDLastSave="0" documentId="13_ncr:1_{55DE9407-4DE8-4FC2-A8A1-40D86C1FB2DA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produksjonsdata-Sm3" sheetId="2" r:id="rId1"/>
    <sheet name="produksjonsdata-per dag" sheetId="20" r:id="rId2"/>
    <sheet name="Oljeplott-fatperdag-N" sheetId="15" r:id="rId3"/>
    <sheet name="Oljeplott-fatperdag-E" sheetId="16" r:id="rId4"/>
    <sheet name="Væskeprd-plott-Nor fatdag" sheetId="18" r:id="rId5"/>
    <sheet name="Væskeprd-plott-Eng bbld" sheetId="19" r:id="rId6"/>
    <sheet name="Gassplott-N" sheetId="8" r:id="rId7"/>
    <sheet name="Gassplott-E" sheetId="14" r:id="rId8"/>
    <sheet name="Oljeekvivalenter-plott" sheetId="21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20" l="1"/>
  <c r="N18" i="20"/>
  <c r="N17" i="20"/>
  <c r="N16" i="20"/>
  <c r="N15" i="20"/>
  <c r="N14" i="20"/>
  <c r="N13" i="20"/>
  <c r="N12" i="20"/>
  <c r="N11" i="20"/>
  <c r="N10" i="20"/>
  <c r="N9" i="20"/>
  <c r="N8" i="20"/>
  <c r="N32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M20" i="2"/>
  <c r="N20" i="2"/>
  <c r="N20" i="20" s="1"/>
  <c r="M19" i="2"/>
  <c r="M18" i="2"/>
  <c r="M17" i="2"/>
  <c r="M16" i="2"/>
  <c r="M15" i="2"/>
  <c r="M14" i="2"/>
  <c r="M13" i="2"/>
  <c r="M12" i="2"/>
  <c r="M11" i="2"/>
  <c r="M10" i="2"/>
  <c r="M9" i="2"/>
  <c r="M8" i="2"/>
  <c r="K8" i="20" l="1"/>
  <c r="N9" i="2"/>
  <c r="N10" i="2"/>
  <c r="N11" i="2"/>
  <c r="N12" i="2"/>
  <c r="N13" i="2"/>
  <c r="N14" i="2"/>
  <c r="N15" i="2"/>
  <c r="N16" i="2"/>
  <c r="N17" i="2"/>
  <c r="N18" i="2"/>
  <c r="N19" i="2"/>
  <c r="N21" i="2"/>
  <c r="N21" i="20" s="1"/>
  <c r="N22" i="2"/>
  <c r="N22" i="20" s="1"/>
  <c r="N23" i="2"/>
  <c r="N23" i="20" s="1"/>
  <c r="N24" i="2"/>
  <c r="N24" i="20" s="1"/>
  <c r="N25" i="2"/>
  <c r="N25" i="20" s="1"/>
  <c r="N26" i="2"/>
  <c r="N26" i="20" s="1"/>
  <c r="N27" i="2"/>
  <c r="N27" i="20" s="1"/>
  <c r="N28" i="2"/>
  <c r="N28" i="20" s="1"/>
  <c r="N29" i="2"/>
  <c r="N29" i="20" s="1"/>
  <c r="N30" i="2"/>
  <c r="N30" i="20" s="1"/>
  <c r="N31" i="2"/>
  <c r="N31" i="20" s="1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8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8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9" i="20"/>
  <c r="D10" i="20"/>
  <c r="D11" i="20"/>
  <c r="D12" i="20"/>
  <c r="D13" i="20"/>
  <c r="D14" i="20"/>
  <c r="D15" i="20"/>
  <c r="D16" i="20"/>
  <c r="D17" i="20"/>
  <c r="D18" i="20"/>
  <c r="D19" i="20"/>
  <c r="D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8" i="20"/>
  <c r="G8" i="2" l="1"/>
  <c r="G9" i="2"/>
  <c r="G10" i="2"/>
  <c r="G11" i="2"/>
  <c r="G12" i="2"/>
  <c r="G13" i="2"/>
  <c r="G14" i="2"/>
  <c r="G15" i="2"/>
  <c r="G16" i="2"/>
  <c r="G17" i="2"/>
  <c r="G18" i="2"/>
  <c r="G19" i="2"/>
  <c r="K10" i="20"/>
  <c r="K13" i="20"/>
  <c r="L13" i="20"/>
  <c r="M13" i="20" s="1"/>
  <c r="K14" i="20"/>
  <c r="K17" i="20"/>
  <c r="G21" i="2"/>
  <c r="M21" i="2"/>
  <c r="J9" i="2" l="1"/>
  <c r="G9" i="20"/>
  <c r="J16" i="2"/>
  <c r="J16" i="20" s="1"/>
  <c r="G16" i="20"/>
  <c r="J8" i="2"/>
  <c r="J8" i="20" s="1"/>
  <c r="G8" i="20"/>
  <c r="J21" i="2"/>
  <c r="G21" i="20"/>
  <c r="J17" i="2"/>
  <c r="J17" i="20" s="1"/>
  <c r="G17" i="20"/>
  <c r="J19" i="2"/>
  <c r="J19" i="20" s="1"/>
  <c r="G19" i="20"/>
  <c r="J15" i="2"/>
  <c r="G15" i="20"/>
  <c r="J11" i="2"/>
  <c r="J11" i="20" s="1"/>
  <c r="G11" i="20"/>
  <c r="J13" i="2"/>
  <c r="J13" i="20" s="1"/>
  <c r="G13" i="20"/>
  <c r="J12" i="2"/>
  <c r="J12" i="20" s="1"/>
  <c r="G12" i="20"/>
  <c r="J18" i="2"/>
  <c r="G18" i="20"/>
  <c r="J14" i="2"/>
  <c r="J14" i="20" s="1"/>
  <c r="G14" i="20"/>
  <c r="J10" i="2"/>
  <c r="J10" i="20" s="1"/>
  <c r="G10" i="20"/>
  <c r="L19" i="20"/>
  <c r="K19" i="20"/>
  <c r="J9" i="20"/>
  <c r="L18" i="20"/>
  <c r="L15" i="20"/>
  <c r="L9" i="20"/>
  <c r="K15" i="20"/>
  <c r="L11" i="20"/>
  <c r="P10" i="20"/>
  <c r="K9" i="20"/>
  <c r="K18" i="20"/>
  <c r="L17" i="20"/>
  <c r="L14" i="20"/>
  <c r="M14" i="20" s="1"/>
  <c r="K11" i="20"/>
  <c r="L10" i="20"/>
  <c r="L8" i="20"/>
  <c r="J15" i="20"/>
  <c r="J18" i="20"/>
  <c r="P13" i="20"/>
  <c r="L16" i="20"/>
  <c r="L12" i="20"/>
  <c r="K16" i="20"/>
  <c r="K12" i="20"/>
  <c r="M22" i="2"/>
  <c r="M23" i="2"/>
  <c r="M24" i="2"/>
  <c r="M25" i="2"/>
  <c r="M26" i="2"/>
  <c r="M27" i="2"/>
  <c r="M28" i="2"/>
  <c r="M29" i="2"/>
  <c r="M30" i="2"/>
  <c r="M31" i="2"/>
  <c r="M12" i="20" l="1"/>
  <c r="M16" i="20"/>
  <c r="P17" i="20"/>
  <c r="M17" i="20"/>
  <c r="P18" i="20"/>
  <c r="M18" i="20"/>
  <c r="P15" i="20"/>
  <c r="M15" i="20"/>
  <c r="P19" i="20"/>
  <c r="M19" i="20"/>
  <c r="P8" i="20"/>
  <c r="M8" i="20"/>
  <c r="P11" i="20"/>
  <c r="M11" i="20"/>
  <c r="M10" i="20"/>
  <c r="P9" i="20"/>
  <c r="M9" i="20"/>
  <c r="P14" i="20"/>
  <c r="P12" i="20"/>
  <c r="P16" i="20"/>
  <c r="M32" i="2"/>
  <c r="N32" i="2" l="1"/>
  <c r="G25" i="2" l="1"/>
  <c r="G26" i="2"/>
  <c r="G20" i="2"/>
  <c r="G22" i="2"/>
  <c r="G23" i="2"/>
  <c r="G24" i="2"/>
  <c r="G27" i="2"/>
  <c r="G28" i="2"/>
  <c r="G29" i="2"/>
  <c r="G30" i="2"/>
  <c r="G31" i="2"/>
  <c r="G32" i="2"/>
  <c r="J28" i="2" l="1"/>
  <c r="G28" i="20"/>
  <c r="J22" i="2"/>
  <c r="J22" i="20" s="1"/>
  <c r="G22" i="20"/>
  <c r="J31" i="2"/>
  <c r="G31" i="20"/>
  <c r="J27" i="2"/>
  <c r="J27" i="20" s="1"/>
  <c r="G27" i="20"/>
  <c r="J20" i="2"/>
  <c r="J20" i="20" s="1"/>
  <c r="G20" i="20"/>
  <c r="J30" i="2"/>
  <c r="J30" i="20" s="1"/>
  <c r="G30" i="20"/>
  <c r="J24" i="2"/>
  <c r="J24" i="20" s="1"/>
  <c r="G24" i="20"/>
  <c r="J26" i="2"/>
  <c r="J26" i="20" s="1"/>
  <c r="G26" i="20"/>
  <c r="J29" i="2"/>
  <c r="G29" i="20"/>
  <c r="J23" i="2"/>
  <c r="J23" i="20" s="1"/>
  <c r="G23" i="20"/>
  <c r="J25" i="2"/>
  <c r="J25" i="20" s="1"/>
  <c r="G25" i="20"/>
  <c r="L31" i="20"/>
  <c r="K31" i="20"/>
  <c r="L30" i="20"/>
  <c r="P30" i="20" s="1"/>
  <c r="K30" i="20"/>
  <c r="L29" i="20"/>
  <c r="K29" i="20"/>
  <c r="L28" i="20"/>
  <c r="K28" i="20"/>
  <c r="L27" i="20"/>
  <c r="K27" i="20"/>
  <c r="L26" i="20"/>
  <c r="P26" i="20" s="1"/>
  <c r="K26" i="20"/>
  <c r="L25" i="20"/>
  <c r="K25" i="20"/>
  <c r="L24" i="20"/>
  <c r="P24" i="20" s="1"/>
  <c r="K24" i="20"/>
  <c r="L23" i="20"/>
  <c r="K23" i="20"/>
  <c r="L22" i="20"/>
  <c r="K22" i="20"/>
  <c r="L21" i="20"/>
  <c r="K21" i="20"/>
  <c r="L20" i="20"/>
  <c r="K20" i="20"/>
  <c r="J29" i="20"/>
  <c r="J28" i="20"/>
  <c r="J21" i="20"/>
  <c r="J31" i="20"/>
  <c r="M23" i="20" l="1"/>
  <c r="P27" i="20"/>
  <c r="M27" i="20"/>
  <c r="M31" i="20"/>
  <c r="M24" i="20"/>
  <c r="M20" i="20"/>
  <c r="M28" i="20"/>
  <c r="M21" i="20"/>
  <c r="M25" i="20"/>
  <c r="M29" i="20"/>
  <c r="M22" i="20"/>
  <c r="M26" i="20"/>
  <c r="M30" i="20"/>
  <c r="P23" i="20"/>
  <c r="P29" i="20"/>
  <c r="P28" i="20"/>
  <c r="P20" i="20"/>
  <c r="P31" i="20"/>
  <c r="P22" i="20"/>
  <c r="P25" i="20"/>
  <c r="P21" i="20"/>
  <c r="N8" i="2"/>
</calcChain>
</file>

<file path=xl/sharedStrings.xml><?xml version="1.0" encoding="utf-8"?>
<sst xmlns="http://schemas.openxmlformats.org/spreadsheetml/2006/main" count="205" uniqueCount="66">
  <si>
    <t>Oil</t>
  </si>
  <si>
    <t xml:space="preserve">Condensate </t>
  </si>
  <si>
    <t>NGL</t>
  </si>
  <si>
    <t>Sum Liquid</t>
  </si>
  <si>
    <t>Gas</t>
  </si>
  <si>
    <t>Oil Equivalents</t>
  </si>
  <si>
    <t>Forecast from December year before</t>
  </si>
  <si>
    <t>Actual  production</t>
  </si>
  <si>
    <t xml:space="preserve">Forecast </t>
  </si>
  <si>
    <t>Actual production (actual calorific value)</t>
  </si>
  <si>
    <t>Forecast</t>
  </si>
  <si>
    <t xml:space="preserve">Year </t>
  </si>
  <si>
    <t>Month</t>
  </si>
  <si>
    <t xml:space="preserve">MSm³ </t>
  </si>
  <si>
    <t xml:space="preserve">GSm³ </t>
  </si>
  <si>
    <t>MSm³ o.e</t>
  </si>
  <si>
    <t>MSm³ o.e/day</t>
  </si>
  <si>
    <t>Olje</t>
  </si>
  <si>
    <t>Kondensat</t>
  </si>
  <si>
    <t>Sum Væske</t>
  </si>
  <si>
    <t>Gass</t>
  </si>
  <si>
    <t>SUM</t>
  </si>
  <si>
    <t>Sum væske</t>
  </si>
  <si>
    <t>Prognose fra desember året før</t>
  </si>
  <si>
    <t>Prognose</t>
  </si>
  <si>
    <t>År</t>
  </si>
  <si>
    <t>Mnd</t>
  </si>
  <si>
    <t>MSm³ o.e/dag</t>
  </si>
  <si>
    <t>Rød tekst er foreløpige tall.</t>
  </si>
  <si>
    <t>Red figures are preliminary.</t>
  </si>
  <si>
    <t>Diagramtitler</t>
  </si>
  <si>
    <t>Oljeproduksjon 2022</t>
  </si>
  <si>
    <t>Oil production 2022</t>
  </si>
  <si>
    <t>Væskeproduksjon 2022</t>
  </si>
  <si>
    <t>Liquid production 2022</t>
  </si>
  <si>
    <t>Gassproduksjon 2022</t>
  </si>
  <si>
    <t>Gas production 2022</t>
  </si>
  <si>
    <t>Tekster for legender på plott</t>
  </si>
  <si>
    <t>Aksetitler</t>
  </si>
  <si>
    <t>Daglig produksjon</t>
  </si>
  <si>
    <t xml:space="preserve">Millioner Sm³ </t>
  </si>
  <si>
    <t>Daily production</t>
  </si>
  <si>
    <t xml:space="preserve">Million Sm³ </t>
  </si>
  <si>
    <t xml:space="preserve">Prognose </t>
  </si>
  <si>
    <t>Daglig produksjon 2021</t>
  </si>
  <si>
    <t>Daily production 2021</t>
  </si>
  <si>
    <t>Condensate</t>
  </si>
  <si>
    <t>Mill bbl/day</t>
  </si>
  <si>
    <t xml:space="preserve">Mill Sm³/day </t>
  </si>
  <si>
    <t>Mill Sm³ o.e/day</t>
  </si>
  <si>
    <t>mill fat/dag</t>
  </si>
  <si>
    <t>MSm³ /dag</t>
  </si>
  <si>
    <t>Dager i mnd</t>
  </si>
  <si>
    <t xml:space="preserve">Prognose    </t>
  </si>
  <si>
    <t xml:space="preserve">Forecast   </t>
  </si>
  <si>
    <t>Prognose (40 MJ)</t>
  </si>
  <si>
    <t>Forecast (40 MJ)</t>
  </si>
  <si>
    <t>Forecast (actual calorific value)</t>
  </si>
  <si>
    <t>Prognose (faktisk varmeverdi)</t>
  </si>
  <si>
    <t>Prognose  (faktisk varmeverdi)</t>
  </si>
  <si>
    <t>Gas *)</t>
  </si>
  <si>
    <t>Gass *)</t>
  </si>
  <si>
    <r>
      <t>*) Prognosetall er oppgitt ved faktisk varmeverdi. Normalisert til 40MJ/Sm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samsvarer summen over året med anslaget oppgitt i Revidert nasjonalbudsjett 2022, som er 122 milliarder Sm³ 40MJ-gass.</t>
    </r>
  </si>
  <si>
    <t>Faktisk produksjon</t>
  </si>
  <si>
    <t>Faktisk produksjon (faktisk varmeverdi)</t>
  </si>
  <si>
    <t>*) The forecast is at actual calorific value. Normalized to 40MJ/Sm3, the sum will correspond to the prognosis stated in Revised National Budget at 122 BCM 40MJ-gas.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</si>
</sst>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206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7" fontId="0" fillId="0" borderId="0" xfId="0" applyNumberFormat="1"/>
    <xf numFmtId="2" fontId="0" fillId="0" borderId="0" xfId="0" applyNumberFormat="1"/>
    <xf numFmtId="0" fontId="1" fillId="0" borderId="0" xfId="0" applyFont="1"/>
    <xf numFmtId="2" fontId="0" fillId="2" borderId="0" xfId="0" applyNumberFormat="1" applyFill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readingOrder="1"/>
    </xf>
    <xf numFmtId="2" fontId="2" fillId="0" borderId="0" xfId="0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Font="1"/>
    <xf numFmtId="165" fontId="6" fillId="0" borderId="0" xfId="0" applyNumberFormat="1" applyFont="1"/>
    <xf numFmtId="2" fontId="3" fillId="0" borderId="0" xfId="0" applyNumberFormat="1" applyFont="1"/>
    <xf numFmtId="165" fontId="0" fillId="5" borderId="0" xfId="0" applyNumberFormat="1" applyFill="1"/>
    <xf numFmtId="2" fontId="7" fillId="0" borderId="0" xfId="0" applyNumberFormat="1" applyFont="1"/>
    <xf numFmtId="2" fontId="3" fillId="2" borderId="0" xfId="0" applyNumberFormat="1" applyFont="1" applyFill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2" fillId="2" borderId="0" xfId="0" applyNumberFormat="1" applyFont="1" applyFill="1"/>
    <xf numFmtId="2" fontId="0" fillId="0" borderId="0" xfId="0" applyNumberFormat="1" applyFont="1"/>
    <xf numFmtId="2" fontId="0" fillId="2" borderId="0" xfId="0" applyNumberFormat="1" applyFont="1" applyFill="1"/>
    <xf numFmtId="165" fontId="2" fillId="0" borderId="0" xfId="0" applyNumberFormat="1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3" fillId="5" borderId="0" xfId="0" applyNumberFormat="1" applyFont="1" applyFill="1"/>
    <xf numFmtId="3" fontId="3" fillId="0" borderId="0" xfId="0" applyNumberFormat="1" applyFont="1"/>
    <xf numFmtId="165" fontId="2" fillId="5" borderId="0" xfId="0" applyNumberFormat="1" applyFont="1" applyFill="1"/>
    <xf numFmtId="0" fontId="2" fillId="0" borderId="0" xfId="0" applyFont="1"/>
    <xf numFmtId="17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0000"/>
      <color rgb="FF38A800"/>
      <color rgb="FFFF5050"/>
      <color rgb="FFFF00FF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nb-NO"/>
              <a:t>Oljeproduksjon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27746635226846"/>
          <c:y val="0.1282724580426598"/>
          <c:w val="0.86386982778119115"/>
          <c:h val="0.691598648126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'produksjonsdata-Sm3'!$A$49</c:f>
              <c:strCache>
                <c:ptCount val="1"/>
                <c:pt idx="0">
                  <c:v>Daglig produksjon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0-0A84-4E87-8A57-6F6FF98FB07D}"/>
              </c:ext>
            </c:extLst>
          </c:dPt>
          <c:dPt>
            <c:idx val="1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0A84-4E87-8A57-6F6FF98FB07D}"/>
              </c:ext>
            </c:extLst>
          </c:dPt>
          <c:dPt>
            <c:idx val="2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2-0A84-4E87-8A57-6F6FF98FB07D}"/>
              </c:ext>
            </c:extLst>
          </c:dPt>
          <c:dPt>
            <c:idx val="3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0A84-4E87-8A57-6F6FF98FB07D}"/>
              </c:ext>
            </c:extLst>
          </c:dPt>
          <c:dPt>
            <c:idx val="4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0A84-4E87-8A57-6F6FF98FB07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84-4E87-8A57-6F6FF98FB07D}"/>
              </c:ext>
            </c:extLst>
          </c:dPt>
          <c:dPt>
            <c:idx val="6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9-0A84-4E87-8A57-6F6FF98FB07D}"/>
              </c:ext>
            </c:extLst>
          </c:dPt>
          <c:dPt>
            <c:idx val="7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B-0A84-4E87-8A57-6F6FF98FB07D}"/>
              </c:ext>
            </c:extLst>
          </c:dPt>
          <c:dPt>
            <c:idx val="8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C-0A84-4E87-8A57-6F6FF98FB07D}"/>
              </c:ext>
            </c:extLst>
          </c:dPt>
          <c:dPt>
            <c:idx val="9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D-0A84-4E87-8A57-6F6FF98FB07D}"/>
              </c:ext>
            </c:extLst>
          </c:dPt>
          <c:dPt>
            <c:idx val="1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E-0A84-4E87-8A57-6F6FF98FB07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A84-4E87-8A57-6F6FF98FB07D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1.2982559999999999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84-4E87-8A57-6F6FF98F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22478784"/>
        <c:axId val="622482704"/>
      </c:barChart>
      <c:lineChart>
        <c:grouping val="standard"/>
        <c:varyColors val="0"/>
        <c:ser>
          <c:idx val="0"/>
          <c:order val="1"/>
          <c:tx>
            <c:strRef>
              <c:f>'produksjonsdata-Sm3'!$A$51</c:f>
              <c:strCache>
                <c:ptCount val="1"/>
                <c:pt idx="0">
                  <c:v>Prognose </c:v>
                </c:pt>
              </c:strCache>
            </c:strRef>
          </c:tx>
          <c:spPr>
            <a:ln w="66675">
              <a:noFill/>
              <a:prstDash val="sysDot"/>
            </a:ln>
            <a:effectLst>
              <a:outerShdw sx="1000" sy="1000" algn="tl" rotWithShape="0">
                <a:prstClr val="black"/>
              </a:outerShdw>
            </a:effectLst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dag'!$C$20:$C$31</c:f>
              <c:numCache>
                <c:formatCode>0.000</c:formatCode>
                <c:ptCount val="12"/>
                <c:pt idx="0">
                  <c:v>1.7758538722477419</c:v>
                </c:pt>
                <c:pt idx="1">
                  <c:v>1.8297948532292856</c:v>
                </c:pt>
                <c:pt idx="2">
                  <c:v>1.851908985006129</c:v>
                </c:pt>
                <c:pt idx="3">
                  <c:v>1.8563088620820001</c:v>
                </c:pt>
                <c:pt idx="4">
                  <c:v>1.6604987368203226</c:v>
                </c:pt>
                <c:pt idx="5">
                  <c:v>1.2997949506076667</c:v>
                </c:pt>
                <c:pt idx="6">
                  <c:v>1.8466572314790324</c:v>
                </c:pt>
                <c:pt idx="7">
                  <c:v>1.8307182113883871</c:v>
                </c:pt>
                <c:pt idx="8">
                  <c:v>1.8157454177846666</c:v>
                </c:pt>
                <c:pt idx="9">
                  <c:v>1.88223484067</c:v>
                </c:pt>
                <c:pt idx="10">
                  <c:v>1.9050130849950002</c:v>
                </c:pt>
                <c:pt idx="11">
                  <c:v>1.9646499649835485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A84-4E87-8A57-6F6FF98FB07D}"/>
            </c:ext>
          </c:extLst>
        </c:ser>
        <c:ser>
          <c:idx val="2"/>
          <c:order val="2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 w="66675">
              <a:noFill/>
              <a:prstDash val="solid"/>
            </a:ln>
            <a:effectLst>
              <a:outerShdw blurRad="50800" dist="38100" dir="2700000" sx="1000" sy="1000" algn="tl" rotWithShape="0">
                <a:prstClr val="black"/>
              </a:outerShdw>
            </a:effectLst>
          </c:spPr>
          <c:marker>
            <c:symbol val="circle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>
                <a:outerShdw blurRad="50800" dist="38100" dir="2700000"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dag'!$D$8:$D$20</c:f>
              <c:numCache>
                <c:formatCode>0.000</c:formatCode>
                <c:ptCount val="13"/>
                <c:pt idx="0">
                  <c:v>1.8023893548387095</c:v>
                </c:pt>
                <c:pt idx="1">
                  <c:v>1.7915267857142856</c:v>
                </c:pt>
                <c:pt idx="2">
                  <c:v>1.7754032258064516</c:v>
                </c:pt>
                <c:pt idx="3">
                  <c:v>1.7159119999999999</c:v>
                </c:pt>
                <c:pt idx="4">
                  <c:v>1.6617774193548387</c:v>
                </c:pt>
                <c:pt idx="5">
                  <c:v>1.6685273333333335</c:v>
                </c:pt>
                <c:pt idx="6">
                  <c:v>1.7530838709677421</c:v>
                </c:pt>
                <c:pt idx="7">
                  <c:v>1.8129403225806453</c:v>
                </c:pt>
                <c:pt idx="8">
                  <c:v>1.7792313333333334</c:v>
                </c:pt>
                <c:pt idx="9">
                  <c:v>1.818215806451613</c:v>
                </c:pt>
                <c:pt idx="10">
                  <c:v>1.7318466666666665</c:v>
                </c:pt>
                <c:pt idx="11">
                  <c:v>1.8492600000000001</c:v>
                </c:pt>
                <c:pt idx="12">
                  <c:v>1.73604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A84-4E87-8A57-6F6FF98F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78784"/>
        <c:axId val="622482704"/>
      </c:lineChart>
      <c:dateAx>
        <c:axId val="622478784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nb-NO"/>
          </a:p>
        </c:txPr>
        <c:crossAx val="622482704"/>
        <c:crosses val="autoZero"/>
        <c:auto val="1"/>
        <c:lblOffset val="100"/>
        <c:baseTimeUnit val="months"/>
      </c:dateAx>
      <c:valAx>
        <c:axId val="622482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200"/>
                  <a:t>Mill. fat/dag </a:t>
                </a:r>
              </a:p>
            </c:rich>
          </c:tx>
          <c:layout>
            <c:manualLayout>
              <c:xMode val="edge"/>
              <c:yMode val="edge"/>
              <c:x val="1.7739231153141338E-2"/>
              <c:y val="7.1391118245941923E-2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 i="0" baseline="0"/>
            </a:pPr>
            <a:endParaRPr lang="nb-NO"/>
          </a:p>
        </c:txPr>
        <c:crossAx val="622478784"/>
        <c:crosses val="autoZero"/>
        <c:crossBetween val="between"/>
        <c:minorUnit val="0.5"/>
      </c:valAx>
      <c:spPr>
        <a:noFill/>
        <a:ln w="12700" cmpd="sng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nb-NO"/>
          </a:p>
        </c:txPr>
      </c:legendEntry>
      <c:layout>
        <c:manualLayout>
          <c:xMode val="edge"/>
          <c:yMode val="edge"/>
          <c:x val="9.0916333991733947E-2"/>
          <c:y val="0.92192760981305255"/>
          <c:w val="0.8592160410567895"/>
          <c:h val="4.8466654333719744E-2"/>
        </c:manualLayout>
      </c:layout>
      <c:overlay val="0"/>
      <c:spPr>
        <a:solidFill>
          <a:schemeClr val="bg1"/>
        </a:solidFill>
        <a:ln>
          <a:noFill/>
        </a:ln>
        <a:effectLst>
          <a:outerShdw sx="1000" sy="1000" algn="tl" rotWithShape="0">
            <a:prstClr val="black"/>
          </a:outerShdw>
        </a:effectLst>
      </c:spPr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'produksjonsdata-Sm3'!$A$41</c:f>
          <c:strCache>
            <c:ptCount val="1"/>
            <c:pt idx="0">
              <c:v>Oil production 2022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46688994886543"/>
          <c:y val="0.14772381792682771"/>
          <c:w val="0.87342172147902863"/>
          <c:h val="0.691598648126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'produksjonsdata-Sm3'!$A$50</c:f>
              <c:strCache>
                <c:ptCount val="1"/>
                <c:pt idx="0">
                  <c:v>Daily production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0-5490-4CDE-B2C9-EA7BFA1477A0}"/>
              </c:ext>
            </c:extLst>
          </c:dPt>
          <c:dPt>
            <c:idx val="1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5490-4CDE-B2C9-EA7BFA1477A0}"/>
              </c:ext>
            </c:extLst>
          </c:dPt>
          <c:dPt>
            <c:idx val="2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2-5490-4CDE-B2C9-EA7BFA1477A0}"/>
              </c:ext>
            </c:extLst>
          </c:dPt>
          <c:dPt>
            <c:idx val="3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5490-4CDE-B2C9-EA7BFA1477A0}"/>
              </c:ext>
            </c:extLst>
          </c:dPt>
          <c:dPt>
            <c:idx val="4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4-5490-4CDE-B2C9-EA7BFA1477A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490-4CDE-B2C9-EA7BFA1477A0}"/>
              </c:ext>
            </c:extLst>
          </c:dPt>
          <c:dPt>
            <c:idx val="6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8-5490-4CDE-B2C9-EA7BFA1477A0}"/>
              </c:ext>
            </c:extLst>
          </c:dPt>
          <c:dPt>
            <c:idx val="7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A-5490-4CDE-B2C9-EA7BFA1477A0}"/>
              </c:ext>
            </c:extLst>
          </c:dPt>
          <c:dPt>
            <c:idx val="8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B-5490-4CDE-B2C9-EA7BFA1477A0}"/>
              </c:ext>
            </c:extLst>
          </c:dPt>
          <c:dPt>
            <c:idx val="9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C-5490-4CDE-B2C9-EA7BFA1477A0}"/>
              </c:ext>
            </c:extLst>
          </c:dPt>
          <c:dPt>
            <c:idx val="1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D-5490-4CDE-B2C9-EA7BFA1477A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490-4CDE-B2C9-EA7BFA1477A0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1.2982559999999999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90-4CDE-B2C9-EA7BFA14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22481136"/>
        <c:axId val="622483096"/>
      </c:barChart>
      <c:lineChart>
        <c:grouping val="standard"/>
        <c:varyColors val="0"/>
        <c:ser>
          <c:idx val="0"/>
          <c:order val="1"/>
          <c:tx>
            <c:strRef>
              <c:f>'produksjonsdata-Sm3'!$A$52</c:f>
              <c:strCache>
                <c:ptCount val="1"/>
                <c:pt idx="0">
                  <c:v>Forecast </c:v>
                </c:pt>
              </c:strCache>
            </c:strRef>
          </c:tx>
          <c:spPr>
            <a:ln w="66675">
              <a:noFill/>
              <a:prstDash val="sysDot"/>
            </a:ln>
            <a:effectLst>
              <a:outerShdw sx="1000" sy="1000" algn="tl" rotWithShape="0">
                <a:prstClr val="black"/>
              </a:outerShdw>
            </a:effectLst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dag'!$C$20:$C$31</c:f>
              <c:numCache>
                <c:formatCode>0.000</c:formatCode>
                <c:ptCount val="12"/>
                <c:pt idx="0">
                  <c:v>1.7758538722477419</c:v>
                </c:pt>
                <c:pt idx="1">
                  <c:v>1.8297948532292856</c:v>
                </c:pt>
                <c:pt idx="2">
                  <c:v>1.851908985006129</c:v>
                </c:pt>
                <c:pt idx="3">
                  <c:v>1.8563088620820001</c:v>
                </c:pt>
                <c:pt idx="4">
                  <c:v>1.6604987368203226</c:v>
                </c:pt>
                <c:pt idx="5">
                  <c:v>1.2997949506076667</c:v>
                </c:pt>
                <c:pt idx="6">
                  <c:v>1.8466572314790324</c:v>
                </c:pt>
                <c:pt idx="7">
                  <c:v>1.8307182113883871</c:v>
                </c:pt>
                <c:pt idx="8">
                  <c:v>1.8157454177846666</c:v>
                </c:pt>
                <c:pt idx="9">
                  <c:v>1.88223484067</c:v>
                </c:pt>
                <c:pt idx="10">
                  <c:v>1.9050130849950002</c:v>
                </c:pt>
                <c:pt idx="11">
                  <c:v>1.9646499649835485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490-4CDE-B2C9-EA7BFA1477A0}"/>
            </c:ext>
          </c:extLst>
        </c:ser>
        <c:ser>
          <c:idx val="2"/>
          <c:order val="2"/>
          <c:tx>
            <c:strRef>
              <c:f>'produksjonsdata-Sm3'!$A$54</c:f>
              <c:strCache>
                <c:ptCount val="1"/>
                <c:pt idx="0">
                  <c:v>Daily production 2021</c:v>
                </c:pt>
              </c:strCache>
            </c:strRef>
          </c:tx>
          <c:spPr>
            <a:ln w="66675">
              <a:noFill/>
              <a:prstDash val="solid"/>
            </a:ln>
            <a:effectLst>
              <a:outerShdw blurRad="50800" dist="38100" dir="2700000" sx="1000" sy="1000" algn="tl" rotWithShape="0">
                <a:prstClr val="black"/>
              </a:outerShdw>
            </a:effectLst>
          </c:spPr>
          <c:marker>
            <c:symbol val="circle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>
                <a:outerShdw blurRad="50800" dist="38100" dir="2700000"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dag'!$D$8:$D$19</c:f>
              <c:numCache>
                <c:formatCode>0.000</c:formatCode>
                <c:ptCount val="12"/>
                <c:pt idx="0">
                  <c:v>1.8023893548387095</c:v>
                </c:pt>
                <c:pt idx="1">
                  <c:v>1.7915267857142856</c:v>
                </c:pt>
                <c:pt idx="2">
                  <c:v>1.7754032258064516</c:v>
                </c:pt>
                <c:pt idx="3">
                  <c:v>1.7159119999999999</c:v>
                </c:pt>
                <c:pt idx="4">
                  <c:v>1.6617774193548387</c:v>
                </c:pt>
                <c:pt idx="5">
                  <c:v>1.6685273333333335</c:v>
                </c:pt>
                <c:pt idx="6">
                  <c:v>1.7530838709677421</c:v>
                </c:pt>
                <c:pt idx="7">
                  <c:v>1.8129403225806453</c:v>
                </c:pt>
                <c:pt idx="8">
                  <c:v>1.7792313333333334</c:v>
                </c:pt>
                <c:pt idx="9">
                  <c:v>1.818215806451613</c:v>
                </c:pt>
                <c:pt idx="10">
                  <c:v>1.7318466666666665</c:v>
                </c:pt>
                <c:pt idx="11">
                  <c:v>1.8492600000000001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490-4CDE-B2C9-EA7BFA14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81136"/>
        <c:axId val="622483096"/>
      </c:lineChart>
      <c:dateAx>
        <c:axId val="622481136"/>
        <c:scaling>
          <c:orientation val="minMax"/>
        </c:scaling>
        <c:delete val="0"/>
        <c:axPos val="b"/>
        <c:numFmt formatCode="[$-409]mmm;@" sourceLinked="0"/>
        <c:majorTickMark val="none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nb-NO"/>
          </a:p>
        </c:txPr>
        <c:crossAx val="622483096"/>
        <c:crosses val="autoZero"/>
        <c:auto val="1"/>
        <c:lblOffset val="100"/>
        <c:baseTimeUnit val="months"/>
      </c:dateAx>
      <c:valAx>
        <c:axId val="622483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200"/>
                  <a:t>Mill. bbl/day </a:t>
                </a:r>
              </a:p>
            </c:rich>
          </c:tx>
          <c:layout>
            <c:manualLayout>
              <c:xMode val="edge"/>
              <c:yMode val="edge"/>
              <c:x val="1.7739231153141338E-2"/>
              <c:y val="7.1391118245941923E-2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 i="0" baseline="0"/>
            </a:pPr>
            <a:endParaRPr lang="nb-NO"/>
          </a:p>
        </c:txPr>
        <c:crossAx val="622481136"/>
        <c:crosses val="autoZero"/>
        <c:crossBetween val="between"/>
        <c:minorUnit val="0.5"/>
      </c:valAx>
      <c:spPr>
        <a:noFill/>
        <a:ln w="12700" cmpd="sng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nb-NO"/>
          </a:p>
        </c:txPr>
      </c:legendEntry>
      <c:layout>
        <c:manualLayout>
          <c:xMode val="edge"/>
          <c:yMode val="edge"/>
          <c:x val="0.11965065657442268"/>
          <c:y val="0.92192760981305255"/>
          <c:w val="0.86947829912203556"/>
          <c:h val="5.4838351199544243E-2"/>
        </c:manualLayout>
      </c:layout>
      <c:overlay val="0"/>
      <c:spPr>
        <a:solidFill>
          <a:schemeClr val="bg1"/>
        </a:solidFill>
        <a:ln>
          <a:noFill/>
        </a:ln>
        <a:effectLst>
          <a:outerShdw sx="1000" sy="1000" algn="tl" rotWithShape="0">
            <a:prstClr val="black"/>
          </a:outerShdw>
        </a:effectLst>
      </c:spPr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Væskeproduksjon 2022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4.4583602836977425E-2"/>
          <c:y val="0.10130063711881192"/>
          <c:w val="0.91573561020921768"/>
          <c:h val="0.72578011863274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'produksjonsdata-Sm3'!$C$5:$D$5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0-F6D8-49A8-AB7C-0AC78FF2C4AF}"/>
              </c:ext>
            </c:extLst>
          </c:dPt>
          <c:dPt>
            <c:idx val="1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F6D8-49A8-AB7C-0AC78FF2C4AF}"/>
              </c:ext>
            </c:extLst>
          </c:dPt>
          <c:dPt>
            <c:idx val="2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2-F6D8-49A8-AB7C-0AC78FF2C4AF}"/>
              </c:ext>
            </c:extLst>
          </c:dPt>
          <c:dPt>
            <c:idx val="3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F6D8-49A8-AB7C-0AC78FF2C4AF}"/>
              </c:ext>
            </c:extLst>
          </c:dPt>
          <c:dPt>
            <c:idx val="4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4-F6D8-49A8-AB7C-0AC78FF2C4A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D8-49A8-AB7C-0AC78FF2C4AF}"/>
              </c:ext>
            </c:extLst>
          </c:dPt>
          <c:dPt>
            <c:idx val="6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7-F6D8-49A8-AB7C-0AC78FF2C4AF}"/>
              </c:ext>
            </c:extLst>
          </c:dPt>
          <c:dPt>
            <c:idx val="7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9-F6D8-49A8-AB7C-0AC78FF2C4AF}"/>
              </c:ext>
            </c:extLst>
          </c:dPt>
          <c:dPt>
            <c:idx val="8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A-F6D8-49A8-AB7C-0AC78FF2C4AF}"/>
              </c:ext>
            </c:extLst>
          </c:dPt>
          <c:dPt>
            <c:idx val="9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B-F6D8-49A8-AB7C-0AC78FF2C4AF}"/>
              </c:ext>
            </c:extLst>
          </c:dPt>
          <c:dPt>
            <c:idx val="1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C-F6D8-49A8-AB7C-0AC78FF2C4A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6D8-49A8-AB7C-0AC78FF2C4AF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1.2982559999999999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D8-49A8-AB7C-0AC78FF2C4AF}"/>
            </c:ext>
          </c:extLst>
        </c:ser>
        <c:ser>
          <c:idx val="1"/>
          <c:order val="1"/>
          <c:tx>
            <c:strRef>
              <c:f>'produksjonsdata-Sm3'!$E$5</c:f>
              <c:strCache>
                <c:ptCount val="1"/>
                <c:pt idx="0">
                  <c:v>Kondensat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chemeClr val="bg1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dag'!$E$20:$E$31</c:f>
              <c:numCache>
                <c:formatCode>0.000</c:formatCode>
                <c:ptCount val="12"/>
                <c:pt idx="0">
                  <c:v>1.136258064516129E-2</c:v>
                </c:pt>
                <c:pt idx="1">
                  <c:v>1.1007500000000002E-2</c:v>
                </c:pt>
                <c:pt idx="2">
                  <c:v>1.1159677419354839E-2</c:v>
                </c:pt>
                <c:pt idx="3">
                  <c:v>1.0902666666666666E-2</c:v>
                </c:pt>
                <c:pt idx="4">
                  <c:v>1.0753870967741936E-2</c:v>
                </c:pt>
                <c:pt idx="5">
                  <c:v>1.8241E-2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8-49A8-AB7C-0AC78FF2C4AF}"/>
            </c:ext>
          </c:extLst>
        </c:ser>
        <c:ser>
          <c:idx val="2"/>
          <c:order val="2"/>
          <c:tx>
            <c:strRef>
              <c:f>'produksjonsdata-Sm3'!$F$5</c:f>
              <c:strCache>
                <c:ptCount val="1"/>
                <c:pt idx="0">
                  <c:v>NGL</c:v>
                </c:pt>
              </c:strCache>
            </c:strRef>
          </c:tx>
          <c:spPr>
            <a:pattFill prst="wdUpDiag">
              <a:fgClr>
                <a:srgbClr val="FFFF00"/>
              </a:fgClr>
              <a:bgClr>
                <a:srgbClr val="002060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dag'!$F$20:$F$31</c:f>
              <c:numCache>
                <c:formatCode>0.000</c:formatCode>
                <c:ptCount val="12"/>
                <c:pt idx="0">
                  <c:v>0.21771516129032256</c:v>
                </c:pt>
                <c:pt idx="1">
                  <c:v>0.20509892857142858</c:v>
                </c:pt>
                <c:pt idx="2">
                  <c:v>0.19275806451612901</c:v>
                </c:pt>
                <c:pt idx="3">
                  <c:v>0.18492600000000001</c:v>
                </c:pt>
                <c:pt idx="4">
                  <c:v>0.16658354838709677</c:v>
                </c:pt>
                <c:pt idx="5">
                  <c:v>0.21260200000000001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6D8-49A8-AB7C-0AC78FF2C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22485448"/>
        <c:axId val="622485840"/>
      </c:barChart>
      <c:lineChart>
        <c:grouping val="standard"/>
        <c:varyColors val="0"/>
        <c:ser>
          <c:idx val="4"/>
          <c:order val="3"/>
          <c:tx>
            <c:strRef>
              <c:f>'produksjonsdata-Sm3'!$A$51</c:f>
              <c:strCache>
                <c:ptCount val="1"/>
                <c:pt idx="0">
                  <c:v>Prognose 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8064A2">
                    <a:shade val="95000"/>
                    <a:satMod val="105000"/>
                  </a:srgbClr>
                </a:solidFill>
              </a:ln>
            </c:spPr>
          </c:marker>
          <c:val>
            <c:numRef>
              <c:f>'produksjonsdata-per dag'!$M$20:$M$31</c:f>
              <c:numCache>
                <c:formatCode>0.000</c:formatCode>
                <c:ptCount val="12"/>
                <c:pt idx="0">
                  <c:v>2.0034924295158065</c:v>
                </c:pt>
                <c:pt idx="1">
                  <c:v>2.0446834847849997</c:v>
                </c:pt>
                <c:pt idx="2">
                  <c:v>2.0545979202519353</c:v>
                </c:pt>
                <c:pt idx="3">
                  <c:v>2.0819389790843332</c:v>
                </c:pt>
                <c:pt idx="4">
                  <c:v>1.8835672093690323</c:v>
                </c:pt>
                <c:pt idx="5">
                  <c:v>1.5281714812126668</c:v>
                </c:pt>
                <c:pt idx="6">
                  <c:v>2.0943624137677421</c:v>
                </c:pt>
                <c:pt idx="7">
                  <c:v>2.0748586844993548</c:v>
                </c:pt>
                <c:pt idx="8">
                  <c:v>2.0489712129869999</c:v>
                </c:pt>
                <c:pt idx="9">
                  <c:v>2.1414213642822579</c:v>
                </c:pt>
                <c:pt idx="10">
                  <c:v>2.1639285390823337</c:v>
                </c:pt>
                <c:pt idx="11">
                  <c:v>2.2312232941570969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D8-49A8-AB7C-0AC78FF2C4AF}"/>
            </c:ext>
          </c:extLst>
        </c:ser>
        <c:ser>
          <c:idx val="3"/>
          <c:order val="4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val>
            <c:numRef>
              <c:f>'produksjonsdata-per dag'!$G$8:$G$19</c:f>
              <c:numCache>
                <c:formatCode>0.000</c:formatCode>
                <c:ptCount val="12"/>
                <c:pt idx="0">
                  <c:v>2.1217590322580646</c:v>
                </c:pt>
                <c:pt idx="1">
                  <c:v>2.1033310714285713</c:v>
                </c:pt>
                <c:pt idx="2">
                  <c:v>2.0923380645161291</c:v>
                </c:pt>
                <c:pt idx="3">
                  <c:v>1.9956073333333335</c:v>
                </c:pt>
                <c:pt idx="4">
                  <c:v>1.8458106451612903</c:v>
                </c:pt>
                <c:pt idx="5">
                  <c:v>1.844228</c:v>
                </c:pt>
                <c:pt idx="6">
                  <c:v>2.0345106451612907</c:v>
                </c:pt>
                <c:pt idx="7">
                  <c:v>2.0913235483870967</c:v>
                </c:pt>
                <c:pt idx="8">
                  <c:v>2.0356536666666671</c:v>
                </c:pt>
                <c:pt idx="9">
                  <c:v>2.0651490322580646</c:v>
                </c:pt>
                <c:pt idx="10">
                  <c:v>1.9723343333333332</c:v>
                </c:pt>
                <c:pt idx="11">
                  <c:v>2.0913235483870971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6D8-49A8-AB7C-0AC78FF2C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85448"/>
        <c:axId val="622485840"/>
      </c:lineChart>
      <c:dateAx>
        <c:axId val="62248544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622485840"/>
        <c:crosses val="autoZero"/>
        <c:auto val="1"/>
        <c:lblOffset val="100"/>
        <c:baseTimeUnit val="months"/>
      </c:dateAx>
      <c:valAx>
        <c:axId val="622485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/>
            </a:pPr>
            <a:endParaRPr lang="nb-NO"/>
          </a:p>
        </c:txPr>
        <c:crossAx val="622485448"/>
        <c:crosses val="autoZero"/>
        <c:crossBetween val="between"/>
        <c:minorUnit val="0.5"/>
      </c:valAx>
      <c:spPr>
        <a:ln w="12700">
          <a:solidFill>
            <a:schemeClr val="tx1"/>
          </a:solidFill>
        </a:ln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>
          <a:outerShdw dist="38100" sx="1000" sy="1000" algn="tl" rotWithShape="0">
            <a:sysClr val="window" lastClr="FFFFFF">
              <a:lumMod val="50000"/>
            </a:sysClr>
          </a:outerShdw>
        </a:effectLst>
      </c:spPr>
      <c:txPr>
        <a:bodyPr/>
        <a:lstStyle/>
        <a:p>
          <a:pPr>
            <a:defRPr sz="1400" b="1" i="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'produksjonsdata-Sm3'!$A$43</c:f>
          <c:strCache>
            <c:ptCount val="1"/>
            <c:pt idx="0">
              <c:v>Liquid production 2022</c:v>
            </c:pt>
          </c:strCache>
        </c:strRef>
      </c:tx>
      <c:layout>
        <c:manualLayout>
          <c:xMode val="edge"/>
          <c:yMode val="edge"/>
          <c:x val="0.38620170940170945"/>
          <c:y val="1.26649076517150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1481312926762071E-2"/>
          <c:y val="0.10111512221651914"/>
          <c:w val="0.92802568754733405"/>
          <c:h val="0.74912917376929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'produksjonsdata-Sm3'!$C$2:$D$2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38A80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F59-4F1B-A1F9-D6BAAE15D9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F59-4F1B-A1F9-D6BAAE15D96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F59-4F1B-A1F9-D6BAAE15D96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F59-4F1B-A1F9-D6BAAE15D96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59-4F1B-A1F9-D6BAAE15D96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2F59-4F1B-A1F9-D6BAAE15D96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F59-4F1B-A1F9-D6BAAE15D9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F59-4F1B-A1F9-D6BAAE15D96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F59-4F1B-A1F9-D6BAAE15D96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F59-4F1B-A1F9-D6BAAE15D9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F59-4F1B-A1F9-D6BAAE15D96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F59-4F1B-A1F9-D6BAAE15D96E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1.2982559999999999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59-4F1B-A1F9-D6BAAE15D96E}"/>
            </c:ext>
          </c:extLst>
        </c:ser>
        <c:ser>
          <c:idx val="1"/>
          <c:order val="1"/>
          <c:tx>
            <c:strRef>
              <c:f>'produksjonsdata-Sm3'!$E$2</c:f>
              <c:strCache>
                <c:ptCount val="1"/>
                <c:pt idx="0">
                  <c:v>Condensate 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chemeClr val="bg1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dag'!$E$20:$E$31</c:f>
              <c:numCache>
                <c:formatCode>0.000</c:formatCode>
                <c:ptCount val="12"/>
                <c:pt idx="0">
                  <c:v>1.136258064516129E-2</c:v>
                </c:pt>
                <c:pt idx="1">
                  <c:v>1.1007500000000002E-2</c:v>
                </c:pt>
                <c:pt idx="2">
                  <c:v>1.1159677419354839E-2</c:v>
                </c:pt>
                <c:pt idx="3">
                  <c:v>1.0902666666666666E-2</c:v>
                </c:pt>
                <c:pt idx="4">
                  <c:v>1.0753870967741936E-2</c:v>
                </c:pt>
                <c:pt idx="5">
                  <c:v>1.8241E-2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59-4F1B-A1F9-D6BAAE15D96E}"/>
            </c:ext>
          </c:extLst>
        </c:ser>
        <c:ser>
          <c:idx val="2"/>
          <c:order val="2"/>
          <c:tx>
            <c:strRef>
              <c:f>'produksjonsdata-Sm3'!$F$5</c:f>
              <c:strCache>
                <c:ptCount val="1"/>
                <c:pt idx="0">
                  <c:v>NGL</c:v>
                </c:pt>
              </c:strCache>
            </c:strRef>
          </c:tx>
          <c:spPr>
            <a:pattFill prst="wdUpDiag">
              <a:fgClr>
                <a:srgbClr val="FFFF00"/>
              </a:fgClr>
              <a:bgClr>
                <a:srgbClr val="002060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dag'!$F$20:$F$31</c:f>
              <c:numCache>
                <c:formatCode>0.000</c:formatCode>
                <c:ptCount val="12"/>
                <c:pt idx="0">
                  <c:v>0.21771516129032256</c:v>
                </c:pt>
                <c:pt idx="1">
                  <c:v>0.20509892857142858</c:v>
                </c:pt>
                <c:pt idx="2">
                  <c:v>0.19275806451612901</c:v>
                </c:pt>
                <c:pt idx="3">
                  <c:v>0.18492600000000001</c:v>
                </c:pt>
                <c:pt idx="4">
                  <c:v>0.16658354838709677</c:v>
                </c:pt>
                <c:pt idx="5">
                  <c:v>0.21260200000000001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F59-4F1B-A1F9-D6BAAE15D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22478392"/>
        <c:axId val="622483880"/>
      </c:barChart>
      <c:lineChart>
        <c:grouping val="standard"/>
        <c:varyColors val="0"/>
        <c:ser>
          <c:idx val="4"/>
          <c:order val="3"/>
          <c:tx>
            <c:strRef>
              <c:f>'produksjonsdata-Sm3'!$A$52</c:f>
              <c:strCache>
                <c:ptCount val="1"/>
                <c:pt idx="0">
                  <c:v>Forecast 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8064A2">
                    <a:shade val="95000"/>
                    <a:satMod val="105000"/>
                  </a:srgbClr>
                </a:solidFill>
              </a:ln>
            </c:spPr>
          </c:marker>
          <c:val>
            <c:numRef>
              <c:f>'produksjonsdata-per dag'!$M$20:$M$31</c:f>
              <c:numCache>
                <c:formatCode>0.000</c:formatCode>
                <c:ptCount val="12"/>
                <c:pt idx="0">
                  <c:v>2.0034924295158065</c:v>
                </c:pt>
                <c:pt idx="1">
                  <c:v>2.0446834847849997</c:v>
                </c:pt>
                <c:pt idx="2">
                  <c:v>2.0545979202519353</c:v>
                </c:pt>
                <c:pt idx="3">
                  <c:v>2.0819389790843332</c:v>
                </c:pt>
                <c:pt idx="4">
                  <c:v>1.8835672093690323</c:v>
                </c:pt>
                <c:pt idx="5">
                  <c:v>1.5281714812126668</c:v>
                </c:pt>
                <c:pt idx="6">
                  <c:v>2.0943624137677421</c:v>
                </c:pt>
                <c:pt idx="7">
                  <c:v>2.0748586844993548</c:v>
                </c:pt>
                <c:pt idx="8">
                  <c:v>2.0489712129869999</c:v>
                </c:pt>
                <c:pt idx="9">
                  <c:v>2.1414213642822579</c:v>
                </c:pt>
                <c:pt idx="10">
                  <c:v>2.1639285390823337</c:v>
                </c:pt>
                <c:pt idx="11">
                  <c:v>2.2312232941570969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F59-4F1B-A1F9-D6BAAE15D96E}"/>
            </c:ext>
          </c:extLst>
        </c:ser>
        <c:ser>
          <c:idx val="3"/>
          <c:order val="4"/>
          <c:tx>
            <c:strRef>
              <c:f>'produksjonsdata-Sm3'!$A$54</c:f>
              <c:strCache>
                <c:ptCount val="1"/>
                <c:pt idx="0">
                  <c:v>Daily production 2021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val>
            <c:numRef>
              <c:f>'produksjonsdata-per dag'!$G$8:$G$19</c:f>
              <c:numCache>
                <c:formatCode>0.000</c:formatCode>
                <c:ptCount val="12"/>
                <c:pt idx="0">
                  <c:v>2.1217590322580646</c:v>
                </c:pt>
                <c:pt idx="1">
                  <c:v>2.1033310714285713</c:v>
                </c:pt>
                <c:pt idx="2">
                  <c:v>2.0923380645161291</c:v>
                </c:pt>
                <c:pt idx="3">
                  <c:v>1.9956073333333335</c:v>
                </c:pt>
                <c:pt idx="4">
                  <c:v>1.8458106451612903</c:v>
                </c:pt>
                <c:pt idx="5">
                  <c:v>1.844228</c:v>
                </c:pt>
                <c:pt idx="6">
                  <c:v>2.0345106451612907</c:v>
                </c:pt>
                <c:pt idx="7">
                  <c:v>2.0913235483870967</c:v>
                </c:pt>
                <c:pt idx="8">
                  <c:v>2.0356536666666671</c:v>
                </c:pt>
                <c:pt idx="9">
                  <c:v>2.0651490322580646</c:v>
                </c:pt>
                <c:pt idx="10">
                  <c:v>1.9723343333333332</c:v>
                </c:pt>
                <c:pt idx="11">
                  <c:v>2.0913235483870971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F59-4F1B-A1F9-D6BAAE15D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78392"/>
        <c:axId val="622483880"/>
      </c:lineChart>
      <c:dateAx>
        <c:axId val="622478392"/>
        <c:scaling>
          <c:orientation val="minMax"/>
        </c:scaling>
        <c:delete val="0"/>
        <c:axPos val="b"/>
        <c:numFmt formatCode="[$-409]mmm;@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622483880"/>
        <c:crosses val="autoZero"/>
        <c:auto val="0"/>
        <c:lblOffset val="100"/>
        <c:baseTimeUnit val="months"/>
      </c:dateAx>
      <c:valAx>
        <c:axId val="622483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/>
            </a:pPr>
            <a:endParaRPr lang="nb-NO"/>
          </a:p>
        </c:txPr>
        <c:crossAx val="622478392"/>
        <c:crosses val="autoZero"/>
        <c:crossBetween val="between"/>
        <c:minorUnit val="0.5"/>
      </c:valAx>
      <c:spPr>
        <a:ln w="12700">
          <a:solidFill>
            <a:srgbClr val="00206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8212123590542271E-2"/>
          <c:y val="0.93038639148540359"/>
          <c:w val="0.88953039589683447"/>
          <c:h val="5.8024191818711109E-2"/>
        </c:manualLayout>
      </c:layout>
      <c:overlay val="0"/>
      <c:spPr>
        <a:solidFill>
          <a:sysClr val="window" lastClr="FFFFFF"/>
        </a:solidFill>
        <a:ln>
          <a:noFill/>
        </a:ln>
        <a:effectLst>
          <a:outerShdw dist="38100" sx="1000" sy="1000" algn="tl" rotWithShape="0">
            <a:sysClr val="window" lastClr="FFFFFF">
              <a:lumMod val="50000"/>
            </a:sysClr>
          </a:outerShdw>
        </a:effectLst>
      </c:spPr>
      <c:txPr>
        <a:bodyPr/>
        <a:lstStyle/>
        <a:p>
          <a:pPr>
            <a:defRPr sz="1400" b="1" i="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'produksjonsdata-Sm3'!$A$44</c:f>
          <c:strCache>
            <c:ptCount val="1"/>
            <c:pt idx="0">
              <c:v>Gassproduksjon 2022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81783059526359"/>
          <c:y val="0.12314129453759909"/>
          <c:w val="0.87866853765973063"/>
          <c:h val="0.7267398397225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'produksjonsdata-Sm3'!$A$49</c:f>
              <c:strCache>
                <c:ptCount val="1"/>
                <c:pt idx="0">
                  <c:v>Daglig produksjon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76D-45D1-B330-8B949A6CC59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76D-45D1-B330-8B949A6CC59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76D-45D1-B330-8B949A6CC59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76D-45D1-B330-8B949A6CC59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76D-45D1-B330-8B949A6CC59B}"/>
              </c:ext>
            </c:extLst>
          </c:dPt>
          <c:dPt>
            <c:idx val="5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05-A76D-45D1-B330-8B949A6CC59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76D-45D1-B330-8B949A6CC59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76D-45D1-B330-8B949A6CC59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76D-45D1-B330-8B949A6CC59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76D-45D1-B330-8B949A6CC59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76D-45D1-B330-8B949A6CC59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76D-45D1-B330-8B949A6CC59B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dag'!$I$20:$I$31</c:f>
              <c:numCache>
                <c:formatCode>0.000</c:formatCode>
                <c:ptCount val="12"/>
                <c:pt idx="0">
                  <c:v>343.22580645161293</c:v>
                </c:pt>
                <c:pt idx="1">
                  <c:v>348.28571428571428</c:v>
                </c:pt>
                <c:pt idx="2">
                  <c:v>338.38709677419354</c:v>
                </c:pt>
                <c:pt idx="3">
                  <c:v>329.16666666666669</c:v>
                </c:pt>
                <c:pt idx="4">
                  <c:v>324.06451612903226</c:v>
                </c:pt>
                <c:pt idx="5">
                  <c:v>334.23333333333335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6D-45D1-B330-8B949A6CC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622488584"/>
        <c:axId val="461184192"/>
      </c:barChart>
      <c:lineChart>
        <c:grouping val="standard"/>
        <c:varyColors val="0"/>
        <c:ser>
          <c:idx val="2"/>
          <c:order val="1"/>
          <c:tx>
            <c:strRef>
              <c:f>'produksjonsdata-Sm3'!$A$61</c:f>
              <c:strCache>
                <c:ptCount val="1"/>
                <c:pt idx="0">
                  <c:v>Prognose 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dag'!$H$20:$H$31</c:f>
              <c:numCache>
                <c:formatCode>0.000</c:formatCode>
                <c:ptCount val="12"/>
                <c:pt idx="0">
                  <c:v>343.35483870967744</c:v>
                </c:pt>
                <c:pt idx="1">
                  <c:v>348.28571428571428</c:v>
                </c:pt>
                <c:pt idx="2">
                  <c:v>338.35483870967744</c:v>
                </c:pt>
                <c:pt idx="3">
                  <c:v>327.13333333333333</c:v>
                </c:pt>
                <c:pt idx="4">
                  <c:v>316.32258064516128</c:v>
                </c:pt>
                <c:pt idx="5">
                  <c:v>333.4</c:v>
                </c:pt>
                <c:pt idx="6">
                  <c:v>332.51612903225805</c:v>
                </c:pt>
                <c:pt idx="7">
                  <c:v>332.83870967741933</c:v>
                </c:pt>
                <c:pt idx="8">
                  <c:v>323.93333333333334</c:v>
                </c:pt>
                <c:pt idx="9">
                  <c:v>352.41935483870969</c:v>
                </c:pt>
                <c:pt idx="10">
                  <c:v>352.76666666666665</c:v>
                </c:pt>
                <c:pt idx="11">
                  <c:v>352.93548387096774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6D-45D1-B330-8B949A6CC59B}"/>
            </c:ext>
          </c:extLst>
        </c:ser>
        <c:ser>
          <c:idx val="1"/>
          <c:order val="2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dag'!$I$8:$I$19</c:f>
              <c:numCache>
                <c:formatCode>0.000</c:formatCode>
                <c:ptCount val="12"/>
                <c:pt idx="0">
                  <c:v>330.22580645161293</c:v>
                </c:pt>
                <c:pt idx="1">
                  <c:v>321.14285714285717</c:v>
                </c:pt>
                <c:pt idx="2">
                  <c:v>318.06451612903226</c:v>
                </c:pt>
                <c:pt idx="3">
                  <c:v>312.73333333333335</c:v>
                </c:pt>
                <c:pt idx="4">
                  <c:v>280.48387096774195</c:v>
                </c:pt>
                <c:pt idx="5">
                  <c:v>261.7</c:v>
                </c:pt>
                <c:pt idx="6">
                  <c:v>310.38709677419354</c:v>
                </c:pt>
                <c:pt idx="7">
                  <c:v>307.83870967741933</c:v>
                </c:pt>
                <c:pt idx="8">
                  <c:v>301.16666666666669</c:v>
                </c:pt>
                <c:pt idx="9">
                  <c:v>344.41935483870969</c:v>
                </c:pt>
                <c:pt idx="10">
                  <c:v>346.33333333333331</c:v>
                </c:pt>
                <c:pt idx="11">
                  <c:v>354.83870967741933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76D-45D1-B330-8B949A6CC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88584"/>
        <c:axId val="461184192"/>
      </c:lineChart>
      <c:dateAx>
        <c:axId val="622488584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84192"/>
        <c:crosses val="autoZero"/>
        <c:auto val="1"/>
        <c:lblOffset val="100"/>
        <c:baseTimeUnit val="months"/>
      </c:dateAx>
      <c:valAx>
        <c:axId val="461184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622488584"/>
        <c:crosses val="autoZero"/>
        <c:crossBetween val="between"/>
        <c:minorUnit val="0.5"/>
      </c:valAx>
      <c:spPr>
        <a:ln w="12700" cmpd="sng">
          <a:solidFill>
            <a:schemeClr val="tx1"/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'produksjonsdata-Sm3'!$A$45</c:f>
          <c:strCache>
            <c:ptCount val="1"/>
            <c:pt idx="0">
              <c:v>Gas production 2022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12560670903793"/>
          <c:y val="0.12740242482206909"/>
          <c:w val="0.87594162560723265"/>
          <c:h val="0.7267398397225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'produksjonsdata-Sm3'!$A$50</c:f>
              <c:strCache>
                <c:ptCount val="1"/>
                <c:pt idx="0">
                  <c:v>Daily production</c:v>
                </c:pt>
              </c:strCache>
            </c:strRef>
          </c:tx>
          <c:spPr>
            <a:solidFill>
              <a:srgbClr val="FF7C8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CFB-46DC-B846-704FAC5F929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CFB-46DC-B846-704FAC5F929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1CFB-46DC-B846-704FAC5F929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1CFB-46DC-B846-704FAC5F9294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1CFB-46DC-B846-704FAC5F9294}"/>
              </c:ext>
            </c:extLst>
          </c:dPt>
          <c:dPt>
            <c:idx val="5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0B-1CFB-46DC-B846-704FAC5F92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1CFB-46DC-B846-704FAC5F9294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1CFB-46DC-B846-704FAC5F9294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1CFB-46DC-B846-704FAC5F9294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1CFB-46DC-B846-704FAC5F9294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1CFB-46DC-B846-704FAC5F9294}"/>
              </c:ext>
            </c:extLst>
          </c:dPt>
          <c:dPt>
            <c:idx val="11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17-1CFB-46DC-B846-704FAC5F9294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dag'!$I$20:$I$31</c:f>
              <c:numCache>
                <c:formatCode>0.000</c:formatCode>
                <c:ptCount val="12"/>
                <c:pt idx="0">
                  <c:v>343.22580645161293</c:v>
                </c:pt>
                <c:pt idx="1">
                  <c:v>348.28571428571428</c:v>
                </c:pt>
                <c:pt idx="2">
                  <c:v>338.38709677419354</c:v>
                </c:pt>
                <c:pt idx="3">
                  <c:v>329.16666666666669</c:v>
                </c:pt>
                <c:pt idx="4">
                  <c:v>324.06451612903226</c:v>
                </c:pt>
                <c:pt idx="5">
                  <c:v>334.23333333333335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CFB-46DC-B846-704FAC5F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461177136"/>
        <c:axId val="461181056"/>
      </c:barChart>
      <c:lineChart>
        <c:grouping val="standard"/>
        <c:varyColors val="0"/>
        <c:ser>
          <c:idx val="2"/>
          <c:order val="1"/>
          <c:tx>
            <c:strRef>
              <c:f>'produksjonsdata-Sm3'!$A$62</c:f>
              <c:strCache>
                <c:ptCount val="1"/>
                <c:pt idx="0">
                  <c:v>Forecast 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dag'!$H$20:$H$31</c:f>
              <c:numCache>
                <c:formatCode>0.000</c:formatCode>
                <c:ptCount val="12"/>
                <c:pt idx="0">
                  <c:v>343.35483870967744</c:v>
                </c:pt>
                <c:pt idx="1">
                  <c:v>348.28571428571428</c:v>
                </c:pt>
                <c:pt idx="2">
                  <c:v>338.35483870967744</c:v>
                </c:pt>
                <c:pt idx="3">
                  <c:v>327.13333333333333</c:v>
                </c:pt>
                <c:pt idx="4">
                  <c:v>316.32258064516128</c:v>
                </c:pt>
                <c:pt idx="5">
                  <c:v>333.4</c:v>
                </c:pt>
                <c:pt idx="6">
                  <c:v>332.51612903225805</c:v>
                </c:pt>
                <c:pt idx="7">
                  <c:v>332.83870967741933</c:v>
                </c:pt>
                <c:pt idx="8">
                  <c:v>323.93333333333334</c:v>
                </c:pt>
                <c:pt idx="9">
                  <c:v>352.41935483870969</c:v>
                </c:pt>
                <c:pt idx="10">
                  <c:v>352.76666666666665</c:v>
                </c:pt>
                <c:pt idx="11">
                  <c:v>352.93548387096774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CFB-46DC-B846-704FAC5F9294}"/>
            </c:ext>
          </c:extLst>
        </c:ser>
        <c:ser>
          <c:idx val="1"/>
          <c:order val="2"/>
          <c:tx>
            <c:strRef>
              <c:f>'produksjonsdata-Sm3'!$A$54</c:f>
              <c:strCache>
                <c:ptCount val="1"/>
                <c:pt idx="0">
                  <c:v>Daily production 2021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dag'!$I$8:$I$19</c:f>
              <c:numCache>
                <c:formatCode>0.000</c:formatCode>
                <c:ptCount val="12"/>
                <c:pt idx="0">
                  <c:v>330.22580645161293</c:v>
                </c:pt>
                <c:pt idx="1">
                  <c:v>321.14285714285717</c:v>
                </c:pt>
                <c:pt idx="2">
                  <c:v>318.06451612903226</c:v>
                </c:pt>
                <c:pt idx="3">
                  <c:v>312.73333333333335</c:v>
                </c:pt>
                <c:pt idx="4">
                  <c:v>280.48387096774195</c:v>
                </c:pt>
                <c:pt idx="5">
                  <c:v>261.7</c:v>
                </c:pt>
                <c:pt idx="6">
                  <c:v>310.38709677419354</c:v>
                </c:pt>
                <c:pt idx="7">
                  <c:v>307.83870967741933</c:v>
                </c:pt>
                <c:pt idx="8">
                  <c:v>301.16666666666669</c:v>
                </c:pt>
                <c:pt idx="9">
                  <c:v>344.41935483870969</c:v>
                </c:pt>
                <c:pt idx="10">
                  <c:v>346.33333333333331</c:v>
                </c:pt>
                <c:pt idx="11">
                  <c:v>354.83870967741933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CFB-46DC-B846-704FAC5F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77136"/>
        <c:axId val="461181056"/>
      </c:lineChart>
      <c:dateAx>
        <c:axId val="461177136"/>
        <c:scaling>
          <c:orientation val="minMax"/>
        </c:scaling>
        <c:delete val="0"/>
        <c:axPos val="b"/>
        <c:numFmt formatCode="[$-409]mmm;@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81056"/>
        <c:crosses val="autoZero"/>
        <c:auto val="1"/>
        <c:lblOffset val="100"/>
        <c:baseTimeUnit val="months"/>
      </c:dateAx>
      <c:valAx>
        <c:axId val="461181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77136"/>
        <c:crosses val="autoZero"/>
        <c:crossBetween val="between"/>
        <c:minorUnit val="0.5"/>
      </c:valAx>
      <c:spPr>
        <a:ln w="12700">
          <a:solidFill>
            <a:sysClr val="windowText" lastClr="000000"/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produksjon o.e.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67719289149005"/>
          <c:y val="0.12950977368705649"/>
          <c:w val="0.87866853765973063"/>
          <c:h val="0.7267398397225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'produksjonsdata-Sm3'!$A$49</c:f>
              <c:strCache>
                <c:ptCount val="1"/>
                <c:pt idx="0">
                  <c:v>Daglig produksjon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A51A-4113-8C82-62FDFFF679BA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51A-4113-8C82-62FDFFF679BA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2-A51A-4113-8C82-62FDFFF679BA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A51A-4113-8C82-62FDFFF679BA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4-A51A-4113-8C82-62FDFFF679BA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A51A-4113-8C82-62FDFFF679BA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6-A51A-4113-8C82-62FDFFF679BA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8-A51A-4113-8C82-62FDFFF679BA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9-A51A-4113-8C82-62FDFFF679BA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A-A51A-4113-8C82-62FDFFF679BA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B-A51A-4113-8C82-62FDFFF679B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51A-4113-8C82-62FDFFF679BA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dag'!$J$20:$J$31</c:f>
              <c:numCache>
                <c:formatCode>0.000</c:formatCode>
                <c:ptCount val="12"/>
                <c:pt idx="0">
                  <c:v>0.65564516129032258</c:v>
                </c:pt>
                <c:pt idx="1">
                  <c:v>0.66560714285714284</c:v>
                </c:pt>
                <c:pt idx="2">
                  <c:v>0.64780645161290329</c:v>
                </c:pt>
                <c:pt idx="3">
                  <c:v>0.62480000000000002</c:v>
                </c:pt>
                <c:pt idx="4">
                  <c:v>0.61080645161290326</c:v>
                </c:pt>
                <c:pt idx="5">
                  <c:v>0.57733333333333337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1A-4113-8C82-62FDFFF6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461181840"/>
        <c:axId val="461177920"/>
      </c:barChart>
      <c:lineChart>
        <c:grouping val="standard"/>
        <c:varyColors val="0"/>
        <c:ser>
          <c:idx val="1"/>
          <c:order val="1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dag'!$J$8:$J$19</c:f>
              <c:numCache>
                <c:formatCode>0.000</c:formatCode>
                <c:ptCount val="12"/>
                <c:pt idx="0">
                  <c:v>0.66754838709677411</c:v>
                </c:pt>
                <c:pt idx="1">
                  <c:v>0.65553571428571433</c:v>
                </c:pt>
                <c:pt idx="2">
                  <c:v>0.65070967741935481</c:v>
                </c:pt>
                <c:pt idx="3">
                  <c:v>0.63</c:v>
                </c:pt>
                <c:pt idx="4">
                  <c:v>0.57393548387096782</c:v>
                </c:pt>
                <c:pt idx="5">
                  <c:v>0.55489999999999995</c:v>
                </c:pt>
                <c:pt idx="6">
                  <c:v>0.6338387096774194</c:v>
                </c:pt>
                <c:pt idx="7">
                  <c:v>0.64032258064516134</c:v>
                </c:pt>
                <c:pt idx="8">
                  <c:v>0.62480000000000002</c:v>
                </c:pt>
                <c:pt idx="9">
                  <c:v>0.67274193548387096</c:v>
                </c:pt>
                <c:pt idx="10">
                  <c:v>0.65990000000000004</c:v>
                </c:pt>
                <c:pt idx="11">
                  <c:v>0.68732258064516139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51A-4113-8C82-62FDFFF6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81840"/>
        <c:axId val="461177920"/>
      </c:lineChart>
      <c:dateAx>
        <c:axId val="461181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77920"/>
        <c:crosses val="autoZero"/>
        <c:auto val="1"/>
        <c:lblOffset val="100"/>
        <c:baseTimeUnit val="months"/>
      </c:dateAx>
      <c:valAx>
        <c:axId val="461177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81840"/>
        <c:crosses val="autoZero"/>
        <c:crossBetween val="between"/>
      </c:valAx>
      <c:spPr>
        <a:ln w="12700" cmpd="sng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6410112405014121"/>
          <c:y val="0.90804776986342528"/>
          <c:w val="0.73551804225910611"/>
          <c:h val="7.2874328705732128E-2"/>
        </c:manualLayout>
      </c:layout>
      <c:overlay val="0"/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Diagram3"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Diagram4"/>
  <sheetViews>
    <sheetView zoomScale="9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0"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Diagram7"/>
  <sheetViews>
    <sheetView zoomScale="90"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Diagram8"/>
  <sheetViews>
    <sheetView zoomScale="90"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95250</xdr:rowOff>
    </xdr:from>
    <xdr:to>
      <xdr:col>0</xdr:col>
      <xdr:colOff>944245</xdr:colOff>
      <xdr:row>3</xdr:row>
      <xdr:rowOff>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76250"/>
          <a:ext cx="4572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551392</xdr:colOff>
      <xdr:row>5</xdr:row>
      <xdr:rowOff>5291</xdr:rowOff>
    </xdr:from>
    <xdr:to>
      <xdr:col>0</xdr:col>
      <xdr:colOff>1025737</xdr:colOff>
      <xdr:row>5</xdr:row>
      <xdr:rowOff>713316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2" y="1719791"/>
          <a:ext cx="471170" cy="7143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0.04892</cdr:x>
      <cdr:y>0.04793</cdr:y>
    </cdr:from>
    <cdr:to>
      <cdr:x>0.19053</cdr:x>
      <cdr:y>0.09101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452854" y="286168"/>
          <a:ext cx="1310769" cy="257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bbl/day</a:t>
          </a:r>
        </a:p>
      </cdr:txBody>
    </cdr:sp>
  </cdr:relSizeAnchor>
  <cdr:relSizeAnchor xmlns:cdr="http://schemas.openxmlformats.org/drawingml/2006/chartDrawing">
    <cdr:from>
      <cdr:x>0.46085</cdr:x>
      <cdr:y>0.47255</cdr:y>
    </cdr:from>
    <cdr:to>
      <cdr:x>0.51539</cdr:x>
      <cdr:y>0.71502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5694804" y="4950089"/>
          <a:ext cx="2176088" cy="757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Preliminary</a:t>
          </a:r>
        </a:p>
      </cdr:txBody>
    </cdr:sp>
  </cdr:relSizeAnchor>
  <cdr:relSizeAnchor xmlns:cdr="http://schemas.openxmlformats.org/drawingml/2006/chartDrawing">
    <cdr:from>
      <cdr:x>0.90468</cdr:x>
      <cdr:y>0.01994</cdr:y>
    </cdr:from>
    <cdr:to>
      <cdr:x>0.97671</cdr:x>
      <cdr:y>0.1013</cdr:y>
    </cdr:to>
    <cdr:pic>
      <cdr:nvPicPr>
        <cdr:cNvPr id="5" name="Bilde 4" descr="npd-stor-farge.png">
          <a:extLst xmlns:a="http://schemas.openxmlformats.org/drawingml/2006/main">
            <a:ext uri="{FF2B5EF4-FFF2-40B4-BE49-F238E27FC236}">
              <a16:creationId xmlns:a16="http://schemas.microsoft.com/office/drawing/2014/main" id="{06662A76-D188-4D24-9EBE-98C0F8FAB7E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74062" y="119063"/>
          <a:ext cx="666750" cy="485775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49833" cy="597958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0.50012</cdr:x>
      <cdr:y>0.003</cdr:y>
    </cdr:from>
    <cdr:to>
      <cdr:x>0.50503</cdr:x>
      <cdr:y>0.04495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54644" y="17882"/>
          <a:ext cx="45719" cy="25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0.04736</cdr:x>
      <cdr:y>0.04679</cdr:y>
    </cdr:from>
    <cdr:to>
      <cdr:x>0.1928</cdr:x>
      <cdr:y>0.10995</cdr:y>
    </cdr:to>
    <cdr:sp macro="" textlink="">
      <cdr:nvSpPr>
        <cdr:cNvPr id="6" name="TekstSylinder 5"/>
        <cdr:cNvSpPr txBox="1"/>
      </cdr:nvSpPr>
      <cdr:spPr>
        <a:xfrm xmlns:a="http://schemas.openxmlformats.org/drawingml/2006/main">
          <a:off x="437871" y="278586"/>
          <a:ext cx="1344662" cy="376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Sm³/dag</a:t>
          </a:r>
        </a:p>
      </cdr:txBody>
    </cdr:sp>
  </cdr:relSizeAnchor>
  <cdr:relSizeAnchor xmlns:cdr="http://schemas.openxmlformats.org/drawingml/2006/chartDrawing">
    <cdr:from>
      <cdr:x>0.48947</cdr:x>
      <cdr:y>0.45245</cdr:y>
    </cdr:from>
    <cdr:to>
      <cdr:x>0.54171</cdr:x>
      <cdr:y>0.65068</cdr:y>
    </cdr:to>
    <cdr:sp macro="" textlink="">
      <cdr:nvSpPr>
        <cdr:cNvPr id="5" name="TekstSylinder 4"/>
        <cdr:cNvSpPr txBox="1"/>
      </cdr:nvSpPr>
      <cdr:spPr>
        <a:xfrm xmlns:a="http://schemas.openxmlformats.org/drawingml/2006/main" rot="16200000">
          <a:off x="6275090" y="4587124"/>
          <a:ext cx="1779048" cy="725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0.90931</cdr:x>
      <cdr:y>0.01587</cdr:y>
    </cdr:from>
    <cdr:to>
      <cdr:x>0.97112</cdr:x>
      <cdr:y>0.09586</cdr:y>
    </cdr:to>
    <cdr:pic>
      <cdr:nvPicPr>
        <cdr:cNvPr id="7" name="Bilde 6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41BC4D65-F4E0-480B-9598-3857393634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407191" y="94463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49833" cy="597958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0.50012</cdr:x>
      <cdr:y>0.003</cdr:y>
    </cdr:from>
    <cdr:to>
      <cdr:x>0.50503</cdr:x>
      <cdr:y>0.04495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54644" y="17882"/>
          <a:ext cx="45719" cy="25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0.04807</cdr:x>
      <cdr:y>0.05118</cdr:y>
    </cdr:from>
    <cdr:to>
      <cdr:x>0.19339</cdr:x>
      <cdr:y>0.11439</cdr:y>
    </cdr:to>
    <cdr:sp macro="" textlink="">
      <cdr:nvSpPr>
        <cdr:cNvPr id="6" name="TekstSylinder 5"/>
        <cdr:cNvSpPr txBox="1"/>
      </cdr:nvSpPr>
      <cdr:spPr>
        <a:xfrm xmlns:a="http://schemas.openxmlformats.org/drawingml/2006/main">
          <a:off x="445402" y="305115"/>
          <a:ext cx="1346440" cy="37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Sm³/day</a:t>
          </a:r>
        </a:p>
      </cdr:txBody>
    </cdr:sp>
  </cdr:relSizeAnchor>
  <cdr:relSizeAnchor xmlns:cdr="http://schemas.openxmlformats.org/drawingml/2006/chartDrawing">
    <cdr:from>
      <cdr:x>0.50304</cdr:x>
      <cdr:y>0.3487</cdr:y>
    </cdr:from>
    <cdr:to>
      <cdr:x>0.552</cdr:x>
      <cdr:y>0.58056</cdr:y>
    </cdr:to>
    <cdr:sp macro="" textlink="">
      <cdr:nvSpPr>
        <cdr:cNvPr id="5" name="TekstSylinder 4"/>
        <cdr:cNvSpPr txBox="1"/>
      </cdr:nvSpPr>
      <cdr:spPr>
        <a:xfrm xmlns:a="http://schemas.openxmlformats.org/drawingml/2006/main" rot="16200000">
          <a:off x="6289980" y="3829710"/>
          <a:ext cx="2080866" cy="680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Preliminary</a:t>
          </a:r>
        </a:p>
      </cdr:txBody>
    </cdr:sp>
  </cdr:relSizeAnchor>
  <cdr:relSizeAnchor xmlns:cdr="http://schemas.openxmlformats.org/drawingml/2006/chartDrawing">
    <cdr:from>
      <cdr:x>0.8972</cdr:x>
      <cdr:y>0.01453</cdr:y>
    </cdr:from>
    <cdr:to>
      <cdr:x>0.96916</cdr:x>
      <cdr:y>0.09601</cdr:y>
    </cdr:to>
    <cdr:pic>
      <cdr:nvPicPr>
        <cdr:cNvPr id="7" name="Bilde 6" descr="npd-stor-farge.png">
          <a:extLst xmlns:a="http://schemas.openxmlformats.org/drawingml/2006/main">
            <a:ext uri="{FF2B5EF4-FFF2-40B4-BE49-F238E27FC236}">
              <a16:creationId xmlns:a16="http://schemas.microsoft.com/office/drawing/2014/main" id="{A7CFE44E-49D0-42A3-9B27-05C72018EC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12728" y="86591"/>
          <a:ext cx="666750" cy="485775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67825" cy="599122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0.50012</cdr:x>
      <cdr:y>0.003</cdr:y>
    </cdr:from>
    <cdr:to>
      <cdr:x>0.50503</cdr:x>
      <cdr:y>0.04495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54644" y="17882"/>
          <a:ext cx="45719" cy="25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0.04736</cdr:x>
      <cdr:y>0.04679</cdr:y>
    </cdr:from>
    <cdr:to>
      <cdr:x>0.23134</cdr:x>
      <cdr:y>0.10995</cdr:y>
    </cdr:to>
    <cdr:sp macro="" textlink="">
      <cdr:nvSpPr>
        <cdr:cNvPr id="6" name="TekstSylinder 5"/>
        <cdr:cNvSpPr txBox="1"/>
      </cdr:nvSpPr>
      <cdr:spPr>
        <a:xfrm xmlns:a="http://schemas.openxmlformats.org/drawingml/2006/main">
          <a:off x="439621" y="281107"/>
          <a:ext cx="1707834" cy="379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Sm³</a:t>
          </a:r>
          <a:r>
            <a:rPr lang="nb-NO" sz="1200" b="1" baseline="0"/>
            <a:t> o.e. per dag</a:t>
          </a:r>
        </a:p>
        <a:p xmlns:a="http://schemas.openxmlformats.org/drawingml/2006/main">
          <a:endParaRPr lang="nb-NO" sz="1200" b="1"/>
        </a:p>
      </cdr:txBody>
    </cdr:sp>
  </cdr:relSizeAnchor>
  <cdr:relSizeAnchor xmlns:cdr="http://schemas.openxmlformats.org/drawingml/2006/chartDrawing">
    <cdr:from>
      <cdr:x>0.49996</cdr:x>
      <cdr:y>0.34927</cdr:y>
    </cdr:from>
    <cdr:to>
      <cdr:x>0.55104</cdr:x>
      <cdr:y>0.58774</cdr:y>
    </cdr:to>
    <cdr:sp macro="" textlink="">
      <cdr:nvSpPr>
        <cdr:cNvPr id="5" name="TekstSylinder 4"/>
        <cdr:cNvSpPr txBox="1"/>
      </cdr:nvSpPr>
      <cdr:spPr>
        <a:xfrm xmlns:a="http://schemas.openxmlformats.org/drawingml/2006/main" rot="16200000">
          <a:off x="6228044" y="3849004"/>
          <a:ext cx="2139684" cy="709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0.90931</cdr:x>
      <cdr:y>0.01587</cdr:y>
    </cdr:from>
    <cdr:to>
      <cdr:x>0.97112</cdr:x>
      <cdr:y>0.09586</cdr:y>
    </cdr:to>
    <cdr:pic>
      <cdr:nvPicPr>
        <cdr:cNvPr id="7" name="Bilde 6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85C4C3E3-564A-4602-A2E5-C090283C5DA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407191" y="94463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95250</xdr:rowOff>
    </xdr:from>
    <xdr:to>
      <xdr:col>0</xdr:col>
      <xdr:colOff>935355</xdr:colOff>
      <xdr:row>3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61010"/>
          <a:ext cx="457200" cy="63627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5</xdr:row>
      <xdr:rowOff>47625</xdr:rowOff>
    </xdr:from>
    <xdr:to>
      <xdr:col>0</xdr:col>
      <xdr:colOff>935355</xdr:colOff>
      <xdr:row>5</xdr:row>
      <xdr:rowOff>732790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510665"/>
          <a:ext cx="457200" cy="680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9122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0.48043</cdr:x>
      <cdr:y>0.46488</cdr:y>
    </cdr:from>
    <cdr:to>
      <cdr:x>0.52718</cdr:x>
      <cdr:y>0.70609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5933564" y="4927816"/>
          <a:ext cx="2164269" cy="651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0.89805</cdr:x>
      <cdr:y>0.03965</cdr:y>
    </cdr:from>
    <cdr:to>
      <cdr:x>0.95945</cdr:x>
      <cdr:y>0.11895</cdr:y>
    </cdr:to>
    <cdr:pic>
      <cdr:nvPicPr>
        <cdr:cNvPr id="4" name="Bilde 3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446BF632-671C-4CE6-9769-CA29CDBEDCD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58188" y="238125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1583" cy="597958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0.51195</cdr:x>
      <cdr:y>0.50968</cdr:y>
    </cdr:from>
    <cdr:to>
      <cdr:x>0.56248</cdr:x>
      <cdr:y>0.72207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6529057" y="5175378"/>
          <a:ext cx="1906130" cy="703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Preliminary</a:t>
          </a:r>
        </a:p>
      </cdr:txBody>
    </cdr:sp>
  </cdr:relSizeAnchor>
  <cdr:relSizeAnchor xmlns:cdr="http://schemas.openxmlformats.org/drawingml/2006/chartDrawing">
    <cdr:from>
      <cdr:x>0.88781</cdr:x>
      <cdr:y>0.03701</cdr:y>
    </cdr:from>
    <cdr:to>
      <cdr:x>0.95945</cdr:x>
      <cdr:y>0.11789</cdr:y>
    </cdr:to>
    <cdr:pic>
      <cdr:nvPicPr>
        <cdr:cNvPr id="3" name="Bilde 2" descr="npd-stor-farge.png">
          <a:extLst xmlns:a="http://schemas.openxmlformats.org/drawingml/2006/main">
            <a:ext uri="{FF2B5EF4-FFF2-40B4-BE49-F238E27FC236}">
              <a16:creationId xmlns:a16="http://schemas.microsoft.com/office/drawing/2014/main" id="{93FA054D-06C8-439F-A670-B6890A29D66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262937" y="222250"/>
          <a:ext cx="666750" cy="485775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49833" cy="605366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0.04793</cdr:x>
      <cdr:y>0.05238</cdr:y>
    </cdr:from>
    <cdr:to>
      <cdr:x>0.18948</cdr:x>
      <cdr:y>0.09547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444419" y="313140"/>
          <a:ext cx="1312511" cy="25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fat/dag</a:t>
          </a:r>
        </a:p>
        <a:p xmlns:a="http://schemas.openxmlformats.org/drawingml/2006/main">
          <a:endParaRPr lang="nb-NO" sz="1200" b="1"/>
        </a:p>
      </cdr:txBody>
    </cdr:sp>
  </cdr:relSizeAnchor>
  <cdr:relSizeAnchor xmlns:cdr="http://schemas.openxmlformats.org/drawingml/2006/chartDrawing">
    <cdr:from>
      <cdr:x>0.45142</cdr:x>
      <cdr:y>0.47542</cdr:y>
    </cdr:from>
    <cdr:to>
      <cdr:x>0.4986</cdr:x>
      <cdr:y>0.68519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5647242" y="4947838"/>
          <a:ext cx="1907037" cy="655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0.00033</cdr:x>
      <cdr:y>0.00051</cdr:y>
    </cdr:from>
    <cdr:to>
      <cdr:x>0.09858</cdr:x>
      <cdr:y>0.15277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3049" y="30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0.90484</cdr:x>
      <cdr:y>0.01991</cdr:y>
    </cdr:from>
    <cdr:to>
      <cdr:x>0.96648</cdr:x>
      <cdr:y>0.09957</cdr:y>
    </cdr:to>
    <cdr:pic>
      <cdr:nvPicPr>
        <cdr:cNvPr id="6" name="Bilde 5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93A92A55-468A-4BC5-9F8A-0F27691ECF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89938" y="119062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49833" cy="597958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9">
    <tabColor rgb="FFFFFF00"/>
    <pageSetUpPr fitToPage="1"/>
  </sheetPr>
  <dimension ref="A2:R62"/>
  <sheetViews>
    <sheetView zoomScale="90" zoomScaleNormal="90" workbookViewId="0">
      <selection activeCell="J25" sqref="J25"/>
    </sheetView>
  </sheetViews>
  <sheetFormatPr baseColWidth="10" defaultColWidth="11.42578125" defaultRowHeight="15" x14ac:dyDescent="0.25"/>
  <cols>
    <col min="1" max="1" width="23" customWidth="1"/>
    <col min="8" max="8" width="12.42578125" customWidth="1"/>
    <col min="9" max="9" width="12.85546875" customWidth="1"/>
    <col min="10" max="10" width="14.42578125" bestFit="1" customWidth="1"/>
    <col min="13" max="13" width="14.5703125" customWidth="1"/>
    <col min="14" max="14" width="13.42578125" customWidth="1"/>
    <col min="15" max="15" width="6.85546875" customWidth="1"/>
  </cols>
  <sheetData>
    <row r="2" spans="1:15" x14ac:dyDescent="0.25">
      <c r="A2" s="8"/>
      <c r="B2" s="8"/>
      <c r="C2" s="29" t="s">
        <v>0</v>
      </c>
      <c r="D2" s="29"/>
      <c r="E2" s="8" t="s">
        <v>1</v>
      </c>
      <c r="F2" s="8" t="s">
        <v>2</v>
      </c>
      <c r="G2" s="8" t="s">
        <v>3</v>
      </c>
      <c r="H2" s="8" t="s">
        <v>60</v>
      </c>
      <c r="I2" s="8" t="s">
        <v>4</v>
      </c>
      <c r="J2" s="8" t="s">
        <v>5</v>
      </c>
      <c r="K2" s="8" t="s">
        <v>1</v>
      </c>
      <c r="L2" s="8" t="s">
        <v>2</v>
      </c>
      <c r="M2" s="8" t="s">
        <v>3</v>
      </c>
      <c r="N2" s="8" t="s">
        <v>5</v>
      </c>
    </row>
    <row r="3" spans="1:15" ht="75" x14ac:dyDescent="0.25">
      <c r="A3" s="8"/>
      <c r="B3" s="8"/>
      <c r="C3" s="9" t="s">
        <v>6</v>
      </c>
      <c r="D3" s="9" t="s">
        <v>7</v>
      </c>
      <c r="E3" s="9" t="s">
        <v>7</v>
      </c>
      <c r="F3" s="9" t="s">
        <v>7</v>
      </c>
      <c r="G3" s="9" t="s">
        <v>7</v>
      </c>
      <c r="H3" s="9" t="s">
        <v>57</v>
      </c>
      <c r="I3" s="9" t="s">
        <v>9</v>
      </c>
      <c r="J3" s="9" t="s">
        <v>7</v>
      </c>
      <c r="K3" s="9" t="s">
        <v>10</v>
      </c>
      <c r="L3" s="9" t="s">
        <v>10</v>
      </c>
      <c r="M3" s="9" t="s">
        <v>10</v>
      </c>
      <c r="N3" s="9" t="s">
        <v>10</v>
      </c>
    </row>
    <row r="4" spans="1:15" x14ac:dyDescent="0.25">
      <c r="A4" s="8" t="s">
        <v>11</v>
      </c>
      <c r="B4" s="8" t="s">
        <v>12</v>
      </c>
      <c r="C4" s="8" t="s">
        <v>13</v>
      </c>
      <c r="D4" s="8" t="s">
        <v>13</v>
      </c>
      <c r="E4" s="8" t="s">
        <v>13</v>
      </c>
      <c r="F4" s="8" t="s">
        <v>13</v>
      </c>
      <c r="G4" s="8" t="s">
        <v>13</v>
      </c>
      <c r="H4" s="8" t="s">
        <v>14</v>
      </c>
      <c r="I4" s="8" t="s">
        <v>14</v>
      </c>
      <c r="J4" s="8" t="s">
        <v>15</v>
      </c>
      <c r="K4" s="8" t="s">
        <v>13</v>
      </c>
      <c r="L4" s="8" t="s">
        <v>13</v>
      </c>
      <c r="M4" s="8" t="s">
        <v>13</v>
      </c>
      <c r="N4" s="8" t="s">
        <v>16</v>
      </c>
    </row>
    <row r="5" spans="1:15" x14ac:dyDescent="0.25">
      <c r="A5" s="5"/>
      <c r="B5" s="5"/>
      <c r="C5" s="28" t="s">
        <v>17</v>
      </c>
      <c r="D5" s="28"/>
      <c r="E5" s="5" t="s">
        <v>18</v>
      </c>
      <c r="F5" s="5" t="s">
        <v>2</v>
      </c>
      <c r="G5" s="5" t="s">
        <v>19</v>
      </c>
      <c r="H5" s="5" t="s">
        <v>61</v>
      </c>
      <c r="I5" s="5" t="s">
        <v>20</v>
      </c>
      <c r="J5" s="5" t="s">
        <v>21</v>
      </c>
      <c r="K5" s="5" t="s">
        <v>18</v>
      </c>
      <c r="L5" s="5" t="s">
        <v>2</v>
      </c>
      <c r="M5" s="5" t="s">
        <v>22</v>
      </c>
      <c r="N5" s="5" t="s">
        <v>21</v>
      </c>
    </row>
    <row r="6" spans="1:15" ht="60" x14ac:dyDescent="0.25">
      <c r="A6" s="5"/>
      <c r="B6" s="5"/>
      <c r="C6" s="6" t="s">
        <v>23</v>
      </c>
      <c r="D6" s="6" t="s">
        <v>63</v>
      </c>
      <c r="E6" s="6" t="s">
        <v>63</v>
      </c>
      <c r="F6" s="6" t="s">
        <v>63</v>
      </c>
      <c r="G6" s="6" t="s">
        <v>63</v>
      </c>
      <c r="H6" s="6" t="s">
        <v>58</v>
      </c>
      <c r="I6" s="6" t="s">
        <v>64</v>
      </c>
      <c r="J6" s="6" t="s">
        <v>63</v>
      </c>
      <c r="K6" s="6" t="s">
        <v>24</v>
      </c>
      <c r="L6" s="6" t="s">
        <v>24</v>
      </c>
      <c r="M6" s="6" t="s">
        <v>24</v>
      </c>
      <c r="N6" s="6" t="s">
        <v>24</v>
      </c>
    </row>
    <row r="7" spans="1:15" x14ac:dyDescent="0.25">
      <c r="A7" s="5" t="s">
        <v>25</v>
      </c>
      <c r="B7" s="5" t="s">
        <v>26</v>
      </c>
      <c r="C7" s="5" t="s">
        <v>13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14</v>
      </c>
      <c r="I7" s="5" t="s">
        <v>14</v>
      </c>
      <c r="J7" s="5" t="s">
        <v>15</v>
      </c>
      <c r="K7" s="5" t="s">
        <v>13</v>
      </c>
      <c r="L7" s="5" t="s">
        <v>13</v>
      </c>
      <c r="M7" s="5" t="s">
        <v>13</v>
      </c>
      <c r="N7" s="5" t="s">
        <v>27</v>
      </c>
    </row>
    <row r="8" spans="1:15" x14ac:dyDescent="0.25">
      <c r="A8">
        <v>2021</v>
      </c>
      <c r="B8" s="1">
        <v>44197</v>
      </c>
      <c r="C8" s="17">
        <v>8.891616769877146</v>
      </c>
      <c r="D8" s="2">
        <v>8.8829999999999991</v>
      </c>
      <c r="E8" s="2">
        <v>6.2E-2</v>
      </c>
      <c r="F8" s="2">
        <v>1.512</v>
      </c>
      <c r="G8" s="4">
        <f t="shared" ref="G8:G31" si="0">SUM(D8:F8)</f>
        <v>10.456999999999999</v>
      </c>
      <c r="H8" s="17">
        <v>9.9770539729733212</v>
      </c>
      <c r="I8" s="2">
        <v>10.237</v>
      </c>
      <c r="J8" s="4">
        <f t="shared" ref="J8:J31" si="1">SUM(G8+I8)</f>
        <v>20.693999999999999</v>
      </c>
      <c r="K8" s="17">
        <v>6.1876770276171555E-2</v>
      </c>
      <c r="L8" s="17">
        <v>1.4812407065590749</v>
      </c>
      <c r="M8" s="17">
        <f t="shared" ref="M8:M19" si="2">L8+K8+C8</f>
        <v>10.434734246712392</v>
      </c>
      <c r="N8" s="17">
        <f t="shared" ref="N8:N31" si="3">SUM(C8+H8+K8+L8)/O8</f>
        <v>0.65844478128018435</v>
      </c>
      <c r="O8">
        <v>31</v>
      </c>
    </row>
    <row r="9" spans="1:15" x14ac:dyDescent="0.25">
      <c r="A9">
        <v>2021</v>
      </c>
      <c r="B9" s="1">
        <v>44228</v>
      </c>
      <c r="C9" s="17">
        <v>7.9473328612486966</v>
      </c>
      <c r="D9" s="20">
        <v>7.9749999999999996</v>
      </c>
      <c r="E9" s="20">
        <v>5.8999999999999997E-2</v>
      </c>
      <c r="F9" s="20">
        <v>1.329</v>
      </c>
      <c r="G9" s="4">
        <f t="shared" si="0"/>
        <v>9.3629999999999995</v>
      </c>
      <c r="H9" s="17">
        <v>8.9926961764437117</v>
      </c>
      <c r="I9" s="20">
        <v>8.9920000000000009</v>
      </c>
      <c r="J9" s="4">
        <f t="shared" si="1"/>
        <v>18.355</v>
      </c>
      <c r="K9" s="17">
        <v>5.5120637153777352E-2</v>
      </c>
      <c r="L9" s="17">
        <v>1.3338409180410864</v>
      </c>
      <c r="M9" s="17">
        <f t="shared" si="2"/>
        <v>9.3362944164435611</v>
      </c>
      <c r="N9" s="17">
        <f t="shared" si="3"/>
        <v>0.65460680688883122</v>
      </c>
      <c r="O9">
        <v>28</v>
      </c>
    </row>
    <row r="10" spans="1:15" x14ac:dyDescent="0.25">
      <c r="A10">
        <v>2021</v>
      </c>
      <c r="B10" s="1">
        <v>44256</v>
      </c>
      <c r="C10" s="17">
        <v>8.795891776831013</v>
      </c>
      <c r="D10" s="13">
        <v>8.75</v>
      </c>
      <c r="E10" s="13">
        <v>0.06</v>
      </c>
      <c r="F10" s="13">
        <v>1.502</v>
      </c>
      <c r="G10" s="4">
        <f t="shared" si="0"/>
        <v>10.312000000000001</v>
      </c>
      <c r="H10" s="17">
        <v>9.8812925982143494</v>
      </c>
      <c r="I10" s="13">
        <v>9.86</v>
      </c>
      <c r="J10" s="4">
        <f t="shared" si="1"/>
        <v>20.172000000000001</v>
      </c>
      <c r="K10" s="17">
        <v>6.0945292190808686E-2</v>
      </c>
      <c r="L10" s="17">
        <v>1.4542946189162844</v>
      </c>
      <c r="M10" s="17">
        <f t="shared" si="2"/>
        <v>10.311131687938106</v>
      </c>
      <c r="N10" s="17">
        <f t="shared" si="3"/>
        <v>0.65136852535975676</v>
      </c>
      <c r="O10">
        <v>31</v>
      </c>
    </row>
    <row r="11" spans="1:15" x14ac:dyDescent="0.25">
      <c r="A11">
        <v>2021</v>
      </c>
      <c r="B11" s="1">
        <v>44287</v>
      </c>
      <c r="C11" s="17">
        <v>7.971223647462466</v>
      </c>
      <c r="D11" s="13">
        <v>8.1839999999999993</v>
      </c>
      <c r="E11" s="13">
        <v>0.06</v>
      </c>
      <c r="F11" s="13">
        <v>1.274</v>
      </c>
      <c r="G11" s="4">
        <f t="shared" si="0"/>
        <v>9.5180000000000007</v>
      </c>
      <c r="H11" s="17">
        <v>8.2716033054237279</v>
      </c>
      <c r="I11" s="2">
        <v>9.3819999999999997</v>
      </c>
      <c r="J11" s="4">
        <f t="shared" si="1"/>
        <v>18.899999999999999</v>
      </c>
      <c r="K11" s="17">
        <v>5.8092977993510431E-2</v>
      </c>
      <c r="L11" s="17">
        <v>1.2482922708942203</v>
      </c>
      <c r="M11" s="17">
        <f t="shared" si="2"/>
        <v>9.2776088963501966</v>
      </c>
      <c r="N11" s="17">
        <f t="shared" si="3"/>
        <v>0.58497374005913083</v>
      </c>
      <c r="O11">
        <v>30</v>
      </c>
    </row>
    <row r="12" spans="1:15" x14ac:dyDescent="0.25">
      <c r="A12">
        <v>2021</v>
      </c>
      <c r="B12" s="1">
        <v>44317</v>
      </c>
      <c r="C12" s="17">
        <v>7.8415790451836074</v>
      </c>
      <c r="D12" s="2">
        <v>8.19</v>
      </c>
      <c r="E12" s="2">
        <v>6.4000000000000001E-2</v>
      </c>
      <c r="F12" s="2">
        <v>0.84299999999999997</v>
      </c>
      <c r="G12" s="4">
        <f t="shared" si="0"/>
        <v>9.0969999999999995</v>
      </c>
      <c r="H12" s="17">
        <v>8.4884148899606764</v>
      </c>
      <c r="I12" s="2">
        <v>8.6950000000000003</v>
      </c>
      <c r="J12" s="4">
        <f t="shared" si="1"/>
        <v>17.792000000000002</v>
      </c>
      <c r="K12" s="17">
        <v>5.9479693303728709E-2</v>
      </c>
      <c r="L12" s="17">
        <v>1.0051580522440815</v>
      </c>
      <c r="M12" s="17">
        <f t="shared" si="2"/>
        <v>8.9062167907314169</v>
      </c>
      <c r="N12" s="17">
        <f t="shared" si="3"/>
        <v>0.56111715099006754</v>
      </c>
      <c r="O12">
        <v>31</v>
      </c>
    </row>
    <row r="13" spans="1:15" x14ac:dyDescent="0.25">
      <c r="A13">
        <v>2021</v>
      </c>
      <c r="B13" s="1">
        <v>44348</v>
      </c>
      <c r="C13" s="17">
        <v>8.2820884319960442</v>
      </c>
      <c r="D13" s="2">
        <v>7.9580000000000002</v>
      </c>
      <c r="E13" s="2">
        <v>5.8999999999999997E-2</v>
      </c>
      <c r="F13" s="2">
        <v>0.77900000000000003</v>
      </c>
      <c r="G13" s="4">
        <f t="shared" si="0"/>
        <v>8.7959999999999994</v>
      </c>
      <c r="H13" s="17">
        <v>8.5524970409120868</v>
      </c>
      <c r="I13" s="2">
        <v>7.851</v>
      </c>
      <c r="J13" s="4">
        <f t="shared" si="1"/>
        <v>16.646999999999998</v>
      </c>
      <c r="K13" s="17">
        <v>5.6899276331932924E-2</v>
      </c>
      <c r="L13" s="17">
        <v>1.2455548713579276</v>
      </c>
      <c r="M13" s="17">
        <f t="shared" si="2"/>
        <v>9.5845425796859054</v>
      </c>
      <c r="N13" s="17">
        <f t="shared" si="3"/>
        <v>0.60456798735326645</v>
      </c>
      <c r="O13">
        <v>30</v>
      </c>
    </row>
    <row r="14" spans="1:15" x14ac:dyDescent="0.25">
      <c r="A14">
        <v>2021</v>
      </c>
      <c r="B14" s="1">
        <v>44378</v>
      </c>
      <c r="C14" s="17">
        <v>8.6359550157412741</v>
      </c>
      <c r="D14" s="2">
        <v>8.64</v>
      </c>
      <c r="E14" s="2">
        <v>6.3E-2</v>
      </c>
      <c r="F14" s="2">
        <v>1.3240000000000001</v>
      </c>
      <c r="G14" s="4">
        <f t="shared" si="0"/>
        <v>10.027000000000001</v>
      </c>
      <c r="H14" s="17">
        <v>9.8061104850577383</v>
      </c>
      <c r="I14" s="2">
        <v>9.6219999999999999</v>
      </c>
      <c r="J14" s="4">
        <f t="shared" si="1"/>
        <v>19.649000000000001</v>
      </c>
      <c r="K14" s="17">
        <v>5.8004059908853378E-2</v>
      </c>
      <c r="L14" s="17">
        <v>1.4412172260531946</v>
      </c>
      <c r="M14" s="17">
        <f t="shared" si="2"/>
        <v>10.135176301703321</v>
      </c>
      <c r="N14" s="17">
        <f t="shared" si="3"/>
        <v>0.6432673157019696</v>
      </c>
      <c r="O14">
        <v>31</v>
      </c>
    </row>
    <row r="15" spans="1:15" x14ac:dyDescent="0.25">
      <c r="A15">
        <v>2021</v>
      </c>
      <c r="B15" s="1">
        <v>44409</v>
      </c>
      <c r="C15" s="17">
        <v>8.6754916069112369</v>
      </c>
      <c r="D15" s="13">
        <v>8.9350000000000005</v>
      </c>
      <c r="E15" s="13">
        <v>0.06</v>
      </c>
      <c r="F15" s="13">
        <v>1.3120000000000001</v>
      </c>
      <c r="G15" s="4">
        <f t="shared" si="0"/>
        <v>10.307</v>
      </c>
      <c r="H15" s="17">
        <v>9.6893022106347182</v>
      </c>
      <c r="I15" s="13">
        <v>9.5429999999999993</v>
      </c>
      <c r="J15" s="4">
        <f t="shared" si="1"/>
        <v>19.850000000000001</v>
      </c>
      <c r="K15" s="17">
        <v>5.7344490896866773E-2</v>
      </c>
      <c r="L15" s="17">
        <v>1.3994307440548652</v>
      </c>
      <c r="M15" s="17">
        <f t="shared" si="2"/>
        <v>10.132266841862968</v>
      </c>
      <c r="N15" s="17">
        <f t="shared" si="3"/>
        <v>0.63940545330637699</v>
      </c>
      <c r="O15">
        <v>31</v>
      </c>
    </row>
    <row r="16" spans="1:15" x14ac:dyDescent="0.25">
      <c r="A16">
        <v>2021</v>
      </c>
      <c r="B16" s="1">
        <v>44440</v>
      </c>
      <c r="C16" s="17">
        <v>8.3629843185335631</v>
      </c>
      <c r="D16" s="13">
        <v>8.4860000000000007</v>
      </c>
      <c r="E16" s="13">
        <v>0.05</v>
      </c>
      <c r="F16" s="13">
        <v>1.173</v>
      </c>
      <c r="G16" s="4">
        <f t="shared" si="0"/>
        <v>9.7090000000000014</v>
      </c>
      <c r="H16" s="17">
        <v>8.6379183341364563</v>
      </c>
      <c r="I16" s="13">
        <v>9.0350000000000001</v>
      </c>
      <c r="J16" s="4">
        <f t="shared" si="1"/>
        <v>18.744</v>
      </c>
      <c r="K16" s="17">
        <v>4.9277586450443778E-2</v>
      </c>
      <c r="L16" s="17">
        <v>1.3170747613513412</v>
      </c>
      <c r="M16" s="17">
        <f t="shared" si="2"/>
        <v>9.7293366663353478</v>
      </c>
      <c r="N16" s="17">
        <f t="shared" si="3"/>
        <v>0.61224183334906024</v>
      </c>
      <c r="O16">
        <v>30</v>
      </c>
    </row>
    <row r="17" spans="1:18" x14ac:dyDescent="0.25">
      <c r="A17">
        <v>2021</v>
      </c>
      <c r="B17" s="1">
        <v>44470</v>
      </c>
      <c r="C17" s="17">
        <v>8.7025791641899559</v>
      </c>
      <c r="D17" s="13">
        <v>8.9610000000000003</v>
      </c>
      <c r="E17" s="13">
        <v>5.5E-2</v>
      </c>
      <c r="F17" s="13">
        <v>1.1619999999999999</v>
      </c>
      <c r="G17" s="4">
        <f t="shared" si="0"/>
        <v>10.178000000000001</v>
      </c>
      <c r="H17" s="17">
        <v>10.269816318734653</v>
      </c>
      <c r="I17" s="13">
        <v>10.677</v>
      </c>
      <c r="J17" s="4">
        <f t="shared" si="1"/>
        <v>20.855</v>
      </c>
      <c r="K17" s="17">
        <v>0.12398226733967022</v>
      </c>
      <c r="L17" s="17">
        <v>1.4508948316008001</v>
      </c>
      <c r="M17" s="17">
        <f t="shared" si="2"/>
        <v>10.277456263130427</v>
      </c>
      <c r="N17" s="17">
        <f t="shared" si="3"/>
        <v>0.66281524457629293</v>
      </c>
      <c r="O17">
        <v>31</v>
      </c>
    </row>
    <row r="18" spans="1:18" x14ac:dyDescent="0.25">
      <c r="A18">
        <v>2021</v>
      </c>
      <c r="B18" s="1">
        <v>44501</v>
      </c>
      <c r="C18" s="17">
        <v>8.6836120635061889</v>
      </c>
      <c r="D18" s="13">
        <v>8.26</v>
      </c>
      <c r="E18" s="13">
        <v>0.06</v>
      </c>
      <c r="F18" s="13">
        <v>1.087</v>
      </c>
      <c r="G18" s="4">
        <f t="shared" si="0"/>
        <v>9.407</v>
      </c>
      <c r="H18" s="17">
        <v>9.9218889791883402</v>
      </c>
      <c r="I18" s="13">
        <v>10.39</v>
      </c>
      <c r="J18" s="4">
        <f t="shared" si="1"/>
        <v>19.797000000000001</v>
      </c>
      <c r="K18" s="17">
        <v>0.11924614683357504</v>
      </c>
      <c r="L18" s="17">
        <v>1.4127767774405326</v>
      </c>
      <c r="M18" s="17">
        <f t="shared" si="2"/>
        <v>10.215634987780296</v>
      </c>
      <c r="N18" s="17">
        <f t="shared" si="3"/>
        <v>0.67125079889895456</v>
      </c>
      <c r="O18">
        <v>30</v>
      </c>
      <c r="P18" s="10"/>
    </row>
    <row r="19" spans="1:18" ht="15.75" customHeight="1" x14ac:dyDescent="0.25">
      <c r="A19">
        <v>2021</v>
      </c>
      <c r="B19" s="1">
        <v>44531</v>
      </c>
      <c r="C19" s="17">
        <v>9.0953141292084183</v>
      </c>
      <c r="D19" s="13">
        <v>9.1140000000000008</v>
      </c>
      <c r="E19" s="13">
        <v>0.06</v>
      </c>
      <c r="F19" s="13">
        <v>1.133</v>
      </c>
      <c r="G19" s="4">
        <f t="shared" si="0"/>
        <v>10.307000000000002</v>
      </c>
      <c r="H19" s="17">
        <v>10.361352518739492</v>
      </c>
      <c r="I19" s="13">
        <v>11</v>
      </c>
      <c r="J19" s="4">
        <f t="shared" si="1"/>
        <v>21.307000000000002</v>
      </c>
      <c r="K19" s="17">
        <v>0.12251608402584679</v>
      </c>
      <c r="L19" s="17">
        <v>1.4891930181378825</v>
      </c>
      <c r="M19" s="17">
        <f t="shared" si="2"/>
        <v>10.707023231372148</v>
      </c>
      <c r="N19" s="17">
        <f t="shared" si="3"/>
        <v>0.67962502419714976</v>
      </c>
      <c r="O19">
        <v>31</v>
      </c>
    </row>
    <row r="20" spans="1:18" ht="15.75" customHeight="1" x14ac:dyDescent="0.25">
      <c r="A20">
        <v>2022</v>
      </c>
      <c r="B20" s="1">
        <v>44562</v>
      </c>
      <c r="C20" s="17">
        <v>8.7522209919999998</v>
      </c>
      <c r="D20" s="13">
        <v>8.5559999999999992</v>
      </c>
      <c r="E20" s="13">
        <v>5.6000000000000001E-2</v>
      </c>
      <c r="F20" s="13">
        <v>1.073</v>
      </c>
      <c r="G20" s="24">
        <f t="shared" si="0"/>
        <v>9.6849999999999987</v>
      </c>
      <c r="H20" s="17">
        <v>10.644</v>
      </c>
      <c r="I20" s="13">
        <v>10.64</v>
      </c>
      <c r="J20" s="26">
        <f t="shared" si="1"/>
        <v>20.324999999999999</v>
      </c>
      <c r="K20" s="17">
        <v>4.8907038999999999E-2</v>
      </c>
      <c r="L20" s="17">
        <v>1.073</v>
      </c>
      <c r="M20" s="17">
        <f t="shared" ref="M20:M31" si="4">L20+K20+C20</f>
        <v>9.8741280309999997</v>
      </c>
      <c r="N20" s="17">
        <f t="shared" si="3"/>
        <v>0.66187509777419351</v>
      </c>
      <c r="O20">
        <v>31</v>
      </c>
    </row>
    <row r="21" spans="1:18" x14ac:dyDescent="0.25">
      <c r="A21">
        <v>2022</v>
      </c>
      <c r="B21" s="1">
        <v>44593</v>
      </c>
      <c r="C21" s="17">
        <v>8.1453506979999997</v>
      </c>
      <c r="D21" s="25">
        <v>7.923</v>
      </c>
      <c r="E21" s="25">
        <v>4.9000000000000002E-2</v>
      </c>
      <c r="F21" s="25">
        <v>0.91300000000000003</v>
      </c>
      <c r="G21" s="26">
        <f t="shared" si="0"/>
        <v>8.8849999999999998</v>
      </c>
      <c r="H21" s="17">
        <v>9.7520000000000007</v>
      </c>
      <c r="I21" s="25">
        <v>9.7520000000000007</v>
      </c>
      <c r="J21" s="26">
        <f t="shared" si="1"/>
        <v>18.637</v>
      </c>
      <c r="K21" s="17">
        <v>4.3578963999999998E-2</v>
      </c>
      <c r="L21" s="17">
        <v>0.91300000000000003</v>
      </c>
      <c r="M21" s="17">
        <f t="shared" si="4"/>
        <v>9.1019296619999999</v>
      </c>
      <c r="N21" s="17">
        <f t="shared" si="3"/>
        <v>0.67335463078571434</v>
      </c>
      <c r="O21">
        <v>28</v>
      </c>
    </row>
    <row r="22" spans="1:18" x14ac:dyDescent="0.25">
      <c r="A22">
        <v>2022</v>
      </c>
      <c r="B22" s="1">
        <v>44621</v>
      </c>
      <c r="C22" s="17">
        <v>9.1270554110000006</v>
      </c>
      <c r="D22" s="13">
        <v>8.5869999999999997</v>
      </c>
      <c r="E22" s="13">
        <v>5.5E-2</v>
      </c>
      <c r="F22" s="13">
        <v>0.95</v>
      </c>
      <c r="G22" s="24">
        <f t="shared" si="0"/>
        <v>9.5919999999999987</v>
      </c>
      <c r="H22" s="17">
        <v>10.489000000000001</v>
      </c>
      <c r="I22" s="13">
        <v>10.49</v>
      </c>
      <c r="J22" s="24">
        <f t="shared" si="1"/>
        <v>20.082000000000001</v>
      </c>
      <c r="K22" s="17">
        <v>4.8943878000000003E-2</v>
      </c>
      <c r="L22" s="17">
        <v>0.95</v>
      </c>
      <c r="M22" s="17">
        <f t="shared" si="4"/>
        <v>10.125999289000001</v>
      </c>
      <c r="N22" s="17">
        <f t="shared" si="3"/>
        <v>0.66499997706451608</v>
      </c>
      <c r="O22">
        <v>31</v>
      </c>
      <c r="R22" s="1"/>
    </row>
    <row r="23" spans="1:18" x14ac:dyDescent="0.25">
      <c r="A23">
        <v>2022</v>
      </c>
      <c r="B23" s="1">
        <v>44652</v>
      </c>
      <c r="C23" s="17">
        <v>8.8536193740000009</v>
      </c>
      <c r="D23" s="13">
        <v>7.9349999999999996</v>
      </c>
      <c r="E23" s="13">
        <v>5.1999999999999998E-2</v>
      </c>
      <c r="F23" s="13">
        <v>0.88200000000000001</v>
      </c>
      <c r="G23" s="24">
        <f t="shared" si="0"/>
        <v>8.8689999999999998</v>
      </c>
      <c r="H23" s="27">
        <v>9.8140000000000001</v>
      </c>
      <c r="I23" s="13">
        <v>9.875</v>
      </c>
      <c r="J23" s="24">
        <f t="shared" si="1"/>
        <v>18.744</v>
      </c>
      <c r="K23" s="17">
        <v>0.109137283</v>
      </c>
      <c r="L23" s="17">
        <v>0.96699999999999997</v>
      </c>
      <c r="M23" s="17">
        <f t="shared" si="4"/>
        <v>9.9297566570000004</v>
      </c>
      <c r="N23" s="17">
        <f t="shared" si="3"/>
        <v>0.6581252219</v>
      </c>
      <c r="O23">
        <v>30</v>
      </c>
      <c r="R23" s="14"/>
    </row>
    <row r="24" spans="1:18" x14ac:dyDescent="0.25">
      <c r="A24">
        <v>2022</v>
      </c>
      <c r="B24" s="1">
        <v>44682</v>
      </c>
      <c r="C24" s="17">
        <v>8.1836980669999999</v>
      </c>
      <c r="D24" s="20">
        <v>8.0150000000000006</v>
      </c>
      <c r="E24" s="25">
        <v>5.2999999999999999E-2</v>
      </c>
      <c r="F24" s="25">
        <v>0.82099999999999995</v>
      </c>
      <c r="G24" s="26">
        <f t="shared" si="0"/>
        <v>8.8890000000000011</v>
      </c>
      <c r="H24" s="17">
        <v>9.8059999999999992</v>
      </c>
      <c r="I24" s="25">
        <v>10.045999999999999</v>
      </c>
      <c r="J24" s="26">
        <f t="shared" si="1"/>
        <v>18.935000000000002</v>
      </c>
      <c r="K24" s="17">
        <v>0.112383569</v>
      </c>
      <c r="L24" s="17">
        <v>0.98699999999999999</v>
      </c>
      <c r="M24" s="17">
        <f t="shared" si="4"/>
        <v>9.2830816360000004</v>
      </c>
      <c r="N24" s="17">
        <f t="shared" si="3"/>
        <v>0.61577682696774183</v>
      </c>
      <c r="O24">
        <v>31</v>
      </c>
      <c r="R24" s="14"/>
    </row>
    <row r="25" spans="1:18" x14ac:dyDescent="0.25">
      <c r="A25">
        <v>2022</v>
      </c>
      <c r="B25" s="1">
        <v>44713</v>
      </c>
      <c r="C25" s="17">
        <v>6.1993399870000001</v>
      </c>
      <c r="D25" s="18">
        <v>6.1920000000000002</v>
      </c>
      <c r="E25" s="18">
        <v>8.6999999999999994E-2</v>
      </c>
      <c r="F25" s="18">
        <v>1.014</v>
      </c>
      <c r="G25" s="21">
        <f t="shared" si="0"/>
        <v>7.2930000000000001</v>
      </c>
      <c r="H25" s="17">
        <v>10.002000000000001</v>
      </c>
      <c r="I25" s="18">
        <v>10.026999999999999</v>
      </c>
      <c r="J25" s="21">
        <f t="shared" si="1"/>
        <v>17.32</v>
      </c>
      <c r="K25" s="17">
        <v>0.106236235</v>
      </c>
      <c r="L25" s="17">
        <v>0.98299999999999998</v>
      </c>
      <c r="M25" s="17">
        <f t="shared" si="4"/>
        <v>7.2885762219999997</v>
      </c>
      <c r="N25" s="17">
        <f t="shared" si="3"/>
        <v>0.57635254073333342</v>
      </c>
      <c r="O25">
        <v>30</v>
      </c>
      <c r="R25" s="14"/>
    </row>
    <row r="26" spans="1:18" x14ac:dyDescent="0.25">
      <c r="A26">
        <v>2022</v>
      </c>
      <c r="B26" s="1">
        <v>44743</v>
      </c>
      <c r="C26" s="17">
        <v>9.101172365</v>
      </c>
      <c r="D26" s="18"/>
      <c r="E26" s="18"/>
      <c r="F26" s="18"/>
      <c r="G26" s="21">
        <f t="shared" si="0"/>
        <v>0</v>
      </c>
      <c r="H26" s="17">
        <v>10.308</v>
      </c>
      <c r="I26" s="18"/>
      <c r="J26" s="21">
        <f t="shared" si="1"/>
        <v>0</v>
      </c>
      <c r="K26" s="17">
        <v>0.110804555</v>
      </c>
      <c r="L26" s="17">
        <v>1.1100000000000001</v>
      </c>
      <c r="M26" s="17">
        <f t="shared" si="4"/>
        <v>10.321976920000001</v>
      </c>
      <c r="N26" s="17">
        <f t="shared" si="3"/>
        <v>0.66548312645161289</v>
      </c>
      <c r="O26">
        <v>31</v>
      </c>
      <c r="R26" s="14"/>
    </row>
    <row r="27" spans="1:18" x14ac:dyDescent="0.25">
      <c r="A27">
        <v>2022</v>
      </c>
      <c r="B27" s="1">
        <v>44774</v>
      </c>
      <c r="C27" s="17">
        <v>9.022617576</v>
      </c>
      <c r="D27" s="18"/>
      <c r="E27" s="18"/>
      <c r="F27" s="18"/>
      <c r="G27" s="21">
        <f t="shared" si="0"/>
        <v>0</v>
      </c>
      <c r="H27" s="17">
        <v>10.318</v>
      </c>
      <c r="I27" s="18"/>
      <c r="J27" s="21">
        <f t="shared" si="1"/>
        <v>0</v>
      </c>
      <c r="K27" s="17">
        <v>0.110236036</v>
      </c>
      <c r="L27" s="17">
        <v>1.093</v>
      </c>
      <c r="M27" s="17">
        <f t="shared" si="4"/>
        <v>10.225853612</v>
      </c>
      <c r="N27" s="17">
        <f t="shared" si="3"/>
        <v>0.66270495522580641</v>
      </c>
      <c r="O27">
        <v>31</v>
      </c>
      <c r="R27" s="14"/>
    </row>
    <row r="28" spans="1:18" x14ac:dyDescent="0.25">
      <c r="A28">
        <v>2022</v>
      </c>
      <c r="B28" s="1">
        <v>44805</v>
      </c>
      <c r="C28" s="17">
        <v>8.6601530259999997</v>
      </c>
      <c r="D28" s="18"/>
      <c r="E28" s="18"/>
      <c r="F28" s="18"/>
      <c r="G28" s="21">
        <f t="shared" si="0"/>
        <v>0</v>
      </c>
      <c r="H28" s="17">
        <v>9.718</v>
      </c>
      <c r="I28" s="18"/>
      <c r="J28" s="21">
        <f t="shared" si="1"/>
        <v>0</v>
      </c>
      <c r="K28" s="17">
        <v>0.105364683</v>
      </c>
      <c r="L28" s="17">
        <v>1.0069999999999999</v>
      </c>
      <c r="M28" s="17">
        <f t="shared" si="4"/>
        <v>9.7725177089999988</v>
      </c>
      <c r="N28" s="17">
        <f t="shared" si="3"/>
        <v>0.64968392363333338</v>
      </c>
      <c r="O28">
        <v>30</v>
      </c>
    </row>
    <row r="29" spans="1:18" x14ac:dyDescent="0.25">
      <c r="A29">
        <v>2022</v>
      </c>
      <c r="B29" s="1">
        <v>44835</v>
      </c>
      <c r="C29" s="17">
        <v>9.2765151130000003</v>
      </c>
      <c r="D29" s="18"/>
      <c r="E29" s="18"/>
      <c r="F29" s="18"/>
      <c r="G29" s="21">
        <f t="shared" si="0"/>
        <v>0</v>
      </c>
      <c r="H29" s="17">
        <v>10.925000000000001</v>
      </c>
      <c r="I29" s="18"/>
      <c r="J29" s="21">
        <f t="shared" si="1"/>
        <v>0</v>
      </c>
      <c r="K29" s="17">
        <v>0.109389862</v>
      </c>
      <c r="L29" s="17">
        <v>1.1679999999999999</v>
      </c>
      <c r="M29" s="17">
        <f t="shared" si="4"/>
        <v>10.553904975</v>
      </c>
      <c r="N29" s="17">
        <f t="shared" si="3"/>
        <v>0.69286790241935481</v>
      </c>
      <c r="O29">
        <v>31</v>
      </c>
    </row>
    <row r="30" spans="1:18" x14ac:dyDescent="0.25">
      <c r="A30">
        <v>2022</v>
      </c>
      <c r="B30" s="1">
        <v>44866</v>
      </c>
      <c r="C30" s="17">
        <v>9.0859129650000003</v>
      </c>
      <c r="D30" s="18"/>
      <c r="E30" s="18"/>
      <c r="F30" s="18"/>
      <c r="G30" s="21">
        <f t="shared" si="0"/>
        <v>0</v>
      </c>
      <c r="H30" s="17">
        <v>10.583</v>
      </c>
      <c r="I30" s="18"/>
      <c r="J30" s="21">
        <f t="shared" si="1"/>
        <v>0</v>
      </c>
      <c r="K30" s="17">
        <v>0.10489087800000001</v>
      </c>
      <c r="L30" s="17">
        <v>1.1299999999999999</v>
      </c>
      <c r="M30" s="17">
        <f t="shared" si="4"/>
        <v>10.320803843</v>
      </c>
      <c r="N30" s="17">
        <f t="shared" si="3"/>
        <v>0.69679346143333332</v>
      </c>
      <c r="O30">
        <v>30</v>
      </c>
    </row>
    <row r="31" spans="1:18" x14ac:dyDescent="0.25">
      <c r="A31">
        <v>2022</v>
      </c>
      <c r="B31" s="1">
        <v>44896</v>
      </c>
      <c r="C31" s="17">
        <v>9.6826945809999998</v>
      </c>
      <c r="D31" s="18"/>
      <c r="E31" s="18"/>
      <c r="F31" s="18"/>
      <c r="G31" s="21">
        <f t="shared" si="0"/>
        <v>0</v>
      </c>
      <c r="H31" s="17">
        <v>10.941000000000001</v>
      </c>
      <c r="I31" s="18"/>
      <c r="J31" s="21">
        <f t="shared" si="1"/>
        <v>0</v>
      </c>
      <c r="K31" s="17">
        <v>0.107795422</v>
      </c>
      <c r="L31" s="17">
        <v>1.206</v>
      </c>
      <c r="M31" s="17">
        <f t="shared" si="4"/>
        <v>10.996490003</v>
      </c>
      <c r="N31" s="17">
        <f t="shared" si="3"/>
        <v>0.70766096783870969</v>
      </c>
      <c r="O31">
        <v>31</v>
      </c>
    </row>
    <row r="32" spans="1:18" ht="15" hidden="1" customHeight="1" x14ac:dyDescent="0.25">
      <c r="A32" s="3"/>
      <c r="B32" s="1"/>
      <c r="C32" s="2"/>
      <c r="D32" s="11"/>
      <c r="E32" s="11"/>
      <c r="F32" s="11"/>
      <c r="G32" s="4">
        <f t="shared" ref="G32" si="5">SUM(D32:F32)</f>
        <v>0</v>
      </c>
      <c r="I32" s="18"/>
      <c r="L32">
        <v>1.6674309972325536</v>
      </c>
      <c r="M32" s="17">
        <f t="shared" ref="M32" si="6">L32+K32+C32</f>
        <v>1.6674309972325536</v>
      </c>
      <c r="N32" s="15">
        <f t="shared" ref="N32" si="7">SUM(C32,H32,K32,L32)/31</f>
        <v>5.3788096684921086E-2</v>
      </c>
    </row>
    <row r="33" spans="1:10" x14ac:dyDescent="0.25">
      <c r="A33" s="3"/>
      <c r="B33" s="1"/>
      <c r="C33" s="2"/>
      <c r="D33" s="11"/>
      <c r="E33" s="11"/>
      <c r="F33" s="18"/>
      <c r="I33" s="18"/>
    </row>
    <row r="34" spans="1:10" ht="17.25" x14ac:dyDescent="0.25">
      <c r="A34" t="s">
        <v>62</v>
      </c>
    </row>
    <row r="35" spans="1:10" x14ac:dyDescent="0.25">
      <c r="A35" t="s">
        <v>65</v>
      </c>
      <c r="E35" s="16"/>
      <c r="H35" s="16"/>
      <c r="J35" s="2"/>
    </row>
    <row r="36" spans="1:10" x14ac:dyDescent="0.25">
      <c r="A36" s="11" t="s">
        <v>28</v>
      </c>
    </row>
    <row r="37" spans="1:10" x14ac:dyDescent="0.25">
      <c r="A37" s="11" t="s">
        <v>29</v>
      </c>
    </row>
    <row r="38" spans="1:10" x14ac:dyDescent="0.25">
      <c r="A38" s="11"/>
    </row>
    <row r="39" spans="1:10" x14ac:dyDescent="0.25">
      <c r="A39" s="3" t="s">
        <v>30</v>
      </c>
    </row>
    <row r="40" spans="1:10" x14ac:dyDescent="0.25">
      <c r="A40" t="s">
        <v>31</v>
      </c>
    </row>
    <row r="41" spans="1:10" x14ac:dyDescent="0.25">
      <c r="A41" t="s">
        <v>32</v>
      </c>
    </row>
    <row r="42" spans="1:10" x14ac:dyDescent="0.25">
      <c r="A42" t="s">
        <v>33</v>
      </c>
    </row>
    <row r="43" spans="1:10" x14ac:dyDescent="0.25">
      <c r="A43" t="s">
        <v>34</v>
      </c>
    </row>
    <row r="44" spans="1:10" x14ac:dyDescent="0.25">
      <c r="A44" t="s">
        <v>35</v>
      </c>
    </row>
    <row r="45" spans="1:10" x14ac:dyDescent="0.25">
      <c r="A45" t="s">
        <v>36</v>
      </c>
    </row>
    <row r="48" spans="1:10" x14ac:dyDescent="0.25">
      <c r="A48" s="3" t="s">
        <v>37</v>
      </c>
      <c r="B48" s="3"/>
      <c r="C48" s="3"/>
      <c r="D48" s="3" t="s">
        <v>38</v>
      </c>
    </row>
    <row r="49" spans="1:4" ht="15.75" x14ac:dyDescent="0.25">
      <c r="A49" t="s">
        <v>39</v>
      </c>
      <c r="D49" s="12" t="s">
        <v>40</v>
      </c>
    </row>
    <row r="50" spans="1:4" x14ac:dyDescent="0.25">
      <c r="A50" t="s">
        <v>41</v>
      </c>
      <c r="D50" t="s">
        <v>42</v>
      </c>
    </row>
    <row r="51" spans="1:4" x14ac:dyDescent="0.25">
      <c r="A51" t="s">
        <v>43</v>
      </c>
    </row>
    <row r="52" spans="1:4" x14ac:dyDescent="0.25">
      <c r="A52" t="s">
        <v>8</v>
      </c>
    </row>
    <row r="53" spans="1:4" x14ac:dyDescent="0.25">
      <c r="A53" t="s">
        <v>44</v>
      </c>
    </row>
    <row r="54" spans="1:4" x14ac:dyDescent="0.25">
      <c r="A54" t="s">
        <v>45</v>
      </c>
    </row>
    <row r="55" spans="1:4" x14ac:dyDescent="0.25">
      <c r="A55" t="s">
        <v>17</v>
      </c>
    </row>
    <row r="56" spans="1:4" x14ac:dyDescent="0.25">
      <c r="A56" t="s">
        <v>0</v>
      </c>
    </row>
    <row r="57" spans="1:4" x14ac:dyDescent="0.25">
      <c r="A57" t="s">
        <v>18</v>
      </c>
    </row>
    <row r="58" spans="1:4" x14ac:dyDescent="0.25">
      <c r="A58" t="s">
        <v>46</v>
      </c>
    </row>
    <row r="59" spans="1:4" x14ac:dyDescent="0.25">
      <c r="A59" t="s">
        <v>2</v>
      </c>
    </row>
    <row r="60" spans="1:4" x14ac:dyDescent="0.25">
      <c r="A60" t="s">
        <v>2</v>
      </c>
    </row>
    <row r="61" spans="1:4" x14ac:dyDescent="0.25">
      <c r="A61" t="s">
        <v>43</v>
      </c>
    </row>
    <row r="62" spans="1:4" x14ac:dyDescent="0.25">
      <c r="A62" t="s">
        <v>8</v>
      </c>
    </row>
  </sheetData>
  <dataConsolidate>
    <dataRefs count="1">
      <dataRef ref="C6:C17" sheet="produksjonsdata-Sm3"/>
    </dataRefs>
  </dataConsolidate>
  <mergeCells count="2">
    <mergeCell ref="C5:D5"/>
    <mergeCell ref="C2:D2"/>
  </mergeCells>
  <printOptions gridLines="1"/>
  <pageMargins left="0.23622047244094491" right="0.23622047244094491" top="0.74803149606299213" bottom="0.74803149606299213" header="0.31496062992125984" footer="0.31496062992125984"/>
  <pageSetup paperSize="9" scale="49" orientation="landscape" r:id="rId1"/>
  <drawing r:id="rId2"/>
  <webPublishItems count="2">
    <webPublishItem id="9829" divId="Kopi av Data-til ODs-kvartalrtapport_9829" sourceType="range" sourceRef="A2:J31" destinationFile="C:\Users\imv\Desktop\Diverse til nettet\Sokkelåret\3.kvartal\exel-filer\Prod_data_Sm3.mht"/>
    <webPublishItem id="10186" divId="Prod_data_pressemelding-1 (4)_10186" sourceType="range" sourceRef="A2:M37" destinationFile="C:\Users\imv\Desktop\Prod-aug\Prod_data_pressemelding-aug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S62"/>
  <sheetViews>
    <sheetView tabSelected="1" topLeftCell="A4" zoomScaleNormal="100" workbookViewId="0">
      <selection activeCell="H25" sqref="H25"/>
    </sheetView>
  </sheetViews>
  <sheetFormatPr baseColWidth="10" defaultColWidth="11.42578125" defaultRowHeight="15" x14ac:dyDescent="0.25"/>
  <cols>
    <col min="1" max="1" width="23" customWidth="1"/>
    <col min="8" max="8" width="12.42578125" customWidth="1"/>
    <col min="9" max="9" width="12.85546875" customWidth="1"/>
    <col min="10" max="10" width="15.42578125" customWidth="1"/>
    <col min="11" max="11" width="12.5703125" customWidth="1"/>
    <col min="13" max="13" width="14.5703125" customWidth="1"/>
    <col min="14" max="14" width="13.42578125" customWidth="1"/>
    <col min="15" max="15" width="10.5703125" bestFit="1" customWidth="1"/>
  </cols>
  <sheetData>
    <row r="2" spans="1:16" x14ac:dyDescent="0.25">
      <c r="A2" s="8"/>
      <c r="B2" s="8"/>
      <c r="C2" s="29" t="s">
        <v>0</v>
      </c>
      <c r="D2" s="29"/>
      <c r="E2" s="8" t="s">
        <v>1</v>
      </c>
      <c r="F2" s="8" t="s">
        <v>2</v>
      </c>
      <c r="G2" s="8" t="s">
        <v>3</v>
      </c>
      <c r="H2" s="8" t="s">
        <v>4</v>
      </c>
      <c r="I2" s="8" t="s">
        <v>4</v>
      </c>
      <c r="J2" s="8" t="s">
        <v>5</v>
      </c>
      <c r="K2" s="8" t="s">
        <v>1</v>
      </c>
      <c r="L2" s="8" t="s">
        <v>2</v>
      </c>
      <c r="M2" s="8" t="s">
        <v>3</v>
      </c>
      <c r="N2" s="23" t="s">
        <v>5</v>
      </c>
    </row>
    <row r="3" spans="1:16" ht="75" x14ac:dyDescent="0.25">
      <c r="A3" s="8"/>
      <c r="B3" s="8"/>
      <c r="C3" s="9" t="s">
        <v>6</v>
      </c>
      <c r="D3" s="9" t="s">
        <v>7</v>
      </c>
      <c r="E3" s="9" t="s">
        <v>7</v>
      </c>
      <c r="F3" s="9" t="s">
        <v>7</v>
      </c>
      <c r="G3" s="9" t="s">
        <v>7</v>
      </c>
      <c r="H3" s="9" t="s">
        <v>57</v>
      </c>
      <c r="I3" s="9" t="s">
        <v>9</v>
      </c>
      <c r="J3" s="9" t="s">
        <v>7</v>
      </c>
      <c r="K3" s="9" t="s">
        <v>10</v>
      </c>
      <c r="L3" s="9" t="s">
        <v>10</v>
      </c>
      <c r="M3" s="9" t="s">
        <v>10</v>
      </c>
      <c r="N3" s="9" t="s">
        <v>10</v>
      </c>
    </row>
    <row r="4" spans="1:16" x14ac:dyDescent="0.25">
      <c r="A4" s="8" t="s">
        <v>11</v>
      </c>
      <c r="B4" s="8" t="s">
        <v>12</v>
      </c>
      <c r="C4" s="8" t="s">
        <v>47</v>
      </c>
      <c r="D4" s="8" t="s">
        <v>47</v>
      </c>
      <c r="E4" s="8" t="s">
        <v>47</v>
      </c>
      <c r="F4" s="8" t="s">
        <v>47</v>
      </c>
      <c r="G4" s="8" t="s">
        <v>47</v>
      </c>
      <c r="H4" s="8" t="s">
        <v>48</v>
      </c>
      <c r="I4" s="8" t="s">
        <v>48</v>
      </c>
      <c r="J4" s="8" t="s">
        <v>49</v>
      </c>
      <c r="K4" s="8" t="s">
        <v>47</v>
      </c>
      <c r="L4" s="8" t="s">
        <v>47</v>
      </c>
      <c r="M4" s="8" t="s">
        <v>47</v>
      </c>
      <c r="N4" s="23" t="s">
        <v>16</v>
      </c>
    </row>
    <row r="5" spans="1:16" x14ac:dyDescent="0.25">
      <c r="A5" s="5"/>
      <c r="B5" s="5"/>
      <c r="C5" s="28" t="s">
        <v>17</v>
      </c>
      <c r="D5" s="28"/>
      <c r="E5" s="5" t="s">
        <v>18</v>
      </c>
      <c r="F5" s="5" t="s">
        <v>2</v>
      </c>
      <c r="G5" s="5" t="s">
        <v>19</v>
      </c>
      <c r="H5" s="5" t="s">
        <v>20</v>
      </c>
      <c r="I5" s="5" t="s">
        <v>20</v>
      </c>
      <c r="J5" s="5" t="s">
        <v>21</v>
      </c>
      <c r="K5" s="5" t="s">
        <v>18</v>
      </c>
      <c r="L5" s="5" t="s">
        <v>2</v>
      </c>
      <c r="M5" s="5" t="s">
        <v>22</v>
      </c>
      <c r="N5" s="22" t="s">
        <v>21</v>
      </c>
    </row>
    <row r="6" spans="1:16" ht="60" x14ac:dyDescent="0.25">
      <c r="A6" s="5"/>
      <c r="B6" s="5"/>
      <c r="C6" s="6" t="s">
        <v>23</v>
      </c>
      <c r="D6" s="6" t="s">
        <v>63</v>
      </c>
      <c r="E6" s="6" t="s">
        <v>63</v>
      </c>
      <c r="F6" s="6" t="s">
        <v>63</v>
      </c>
      <c r="G6" s="6" t="s">
        <v>63</v>
      </c>
      <c r="H6" s="6" t="s">
        <v>59</v>
      </c>
      <c r="I6" s="6" t="s">
        <v>64</v>
      </c>
      <c r="J6" s="6" t="s">
        <v>63</v>
      </c>
      <c r="K6" s="6" t="s">
        <v>24</v>
      </c>
      <c r="L6" s="6" t="s">
        <v>24</v>
      </c>
      <c r="M6" s="6" t="s">
        <v>24</v>
      </c>
      <c r="N6" s="6" t="s">
        <v>24</v>
      </c>
    </row>
    <row r="7" spans="1:16" x14ac:dyDescent="0.25">
      <c r="A7" s="5" t="s">
        <v>25</v>
      </c>
      <c r="B7" s="5" t="s">
        <v>26</v>
      </c>
      <c r="C7" s="5" t="s">
        <v>50</v>
      </c>
      <c r="D7" s="5" t="s">
        <v>50</v>
      </c>
      <c r="E7" s="5" t="s">
        <v>50</v>
      </c>
      <c r="F7" s="5" t="s">
        <v>50</v>
      </c>
      <c r="G7" s="5" t="s">
        <v>50</v>
      </c>
      <c r="H7" s="5" t="s">
        <v>51</v>
      </c>
      <c r="I7" s="5" t="s">
        <v>51</v>
      </c>
      <c r="J7" s="5" t="s">
        <v>27</v>
      </c>
      <c r="K7" s="5" t="s">
        <v>50</v>
      </c>
      <c r="L7" s="5" t="s">
        <v>50</v>
      </c>
      <c r="M7" s="5" t="s">
        <v>50</v>
      </c>
      <c r="N7" s="22" t="s">
        <v>27</v>
      </c>
      <c r="O7" s="7" t="s">
        <v>52</v>
      </c>
    </row>
    <row r="8" spans="1:16" x14ac:dyDescent="0.25">
      <c r="A8">
        <v>2021</v>
      </c>
      <c r="B8" s="1">
        <v>44197</v>
      </c>
      <c r="C8" s="19">
        <f>'produksjonsdata-Sm3'!C8*6.29/'produksjonsdata-per dag'!$O8</f>
        <v>1.8041377252428146</v>
      </c>
      <c r="D8" s="19">
        <f>'produksjonsdata-Sm3'!D8*6.29/'produksjonsdata-per dag'!$O8</f>
        <v>1.8023893548387095</v>
      </c>
      <c r="E8" s="19">
        <f>'produksjonsdata-Sm3'!E8*6.29/'produksjonsdata-per dag'!$O8</f>
        <v>1.2579999999999999E-2</v>
      </c>
      <c r="F8" s="19">
        <f>'produksjonsdata-Sm3'!F8*6.29/'produksjonsdata-per dag'!$O8</f>
        <v>0.30678967741935481</v>
      </c>
      <c r="G8" s="19">
        <f>'produksjonsdata-Sm3'!G8*6.29/'produksjonsdata-per dag'!$O8</f>
        <v>2.1217590322580646</v>
      </c>
      <c r="H8" s="19">
        <f>'produksjonsdata-Sm3'!H8*1000/'produksjonsdata-per dag'!$O8</f>
        <v>321.84045074107485</v>
      </c>
      <c r="I8" s="19">
        <f>'produksjonsdata-Sm3'!I8*1000/'produksjonsdata-per dag'!$O8</f>
        <v>330.22580645161293</v>
      </c>
      <c r="J8" s="19">
        <f>'produksjonsdata-Sm3'!J8/O8</f>
        <v>0.66754838709677411</v>
      </c>
      <c r="K8" s="19">
        <f>'produksjonsdata-Sm3'!K8*6.29/'produksjonsdata-per dag'!$O8</f>
        <v>1.255499629151997E-2</v>
      </c>
      <c r="L8" s="19">
        <f>'produksjonsdata-Sm3'!L8*6.29/'produksjonsdata-per dag'!$O8</f>
        <v>0.3005485175566639</v>
      </c>
      <c r="M8" s="19">
        <f>L8+K8+C8</f>
        <v>2.1172412390909985</v>
      </c>
      <c r="N8" s="17">
        <f>'produksjonsdata-Sm3'!N8</f>
        <v>0.65844478128018435</v>
      </c>
      <c r="O8">
        <f>B9-B8</f>
        <v>31</v>
      </c>
      <c r="P8">
        <f>H8/L8</f>
        <v>1070.8435807885717</v>
      </c>
    </row>
    <row r="9" spans="1:16" x14ac:dyDescent="0.25">
      <c r="A9">
        <v>2021</v>
      </c>
      <c r="B9" s="1">
        <v>44228</v>
      </c>
      <c r="C9" s="19">
        <f>'produksjonsdata-Sm3'!C9*6.29/'produksjonsdata-per dag'!$O9</f>
        <v>1.7853115606162251</v>
      </c>
      <c r="D9" s="19">
        <f>'produksjonsdata-Sm3'!D9*6.29/'produksjonsdata-per dag'!$O9</f>
        <v>1.7915267857142856</v>
      </c>
      <c r="E9" s="19">
        <f>'produksjonsdata-Sm3'!E9*6.29/'produksjonsdata-per dag'!$O9</f>
        <v>1.3253928571428571E-2</v>
      </c>
      <c r="F9" s="19">
        <f>'produksjonsdata-Sm3'!F9*6.29/'produksjonsdata-per dag'!$O9</f>
        <v>0.29855035714285716</v>
      </c>
      <c r="G9" s="19">
        <f>'produksjonsdata-Sm3'!G9*6.29/'produksjonsdata-per dag'!$O9</f>
        <v>2.1033310714285713</v>
      </c>
      <c r="H9" s="19">
        <f>'produksjonsdata-Sm3'!H9*1000/'produksjonsdata-per dag'!$O9</f>
        <v>321.16772058727537</v>
      </c>
      <c r="I9" s="19">
        <f>'produksjonsdata-Sm3'!I9*1000/'produksjonsdata-per dag'!$O9</f>
        <v>321.14285714285717</v>
      </c>
      <c r="J9" s="19">
        <f>'produksjonsdata-Sm3'!J9/O9</f>
        <v>0.65553571428571433</v>
      </c>
      <c r="K9" s="19">
        <f>'produksjonsdata-Sm3'!K9*6.29/'produksjonsdata-per dag'!$O9</f>
        <v>1.2382457417759269E-2</v>
      </c>
      <c r="L9" s="19">
        <f>'produksjonsdata-Sm3'!L9*6.29/'produksjonsdata-per dag'!$O9</f>
        <v>0.29963783480280121</v>
      </c>
      <c r="M9" s="19">
        <f t="shared" ref="M9:M19" si="0">L9+K9+C9</f>
        <v>2.0973318528367857</v>
      </c>
      <c r="N9" s="17">
        <f>'produksjonsdata-Sm3'!N9</f>
        <v>0.65460680688883122</v>
      </c>
      <c r="O9">
        <f t="shared" ref="O9:O31" si="1">B10-B9</f>
        <v>28</v>
      </c>
      <c r="P9">
        <f t="shared" ref="P9:P31" si="2">H9/L9</f>
        <v>1071.853028168634</v>
      </c>
    </row>
    <row r="10" spans="1:16" x14ac:dyDescent="0.25">
      <c r="A10">
        <v>2021</v>
      </c>
      <c r="B10" s="1">
        <v>44256</v>
      </c>
      <c r="C10" s="19">
        <f>'produksjonsdata-Sm3'!C10*6.29/'produksjonsdata-per dag'!$O10</f>
        <v>1.7847148153634538</v>
      </c>
      <c r="D10" s="19">
        <f>'produksjonsdata-Sm3'!D10*6.29/'produksjonsdata-per dag'!$O10</f>
        <v>1.7754032258064516</v>
      </c>
      <c r="E10" s="19">
        <f>'produksjonsdata-Sm3'!E10*6.29/'produksjonsdata-per dag'!$O10</f>
        <v>1.2174193548387098E-2</v>
      </c>
      <c r="F10" s="19">
        <f>'produksjonsdata-Sm3'!F10*6.29/'produksjonsdata-per dag'!$O10</f>
        <v>0.30476064516129031</v>
      </c>
      <c r="G10" s="19">
        <f>'produksjonsdata-Sm3'!G10*6.29/'produksjonsdata-per dag'!$O10</f>
        <v>2.0923380645161291</v>
      </c>
      <c r="H10" s="19">
        <f>'produksjonsdata-Sm3'!H10*1000/'produksjonsdata-per dag'!$O10</f>
        <v>318.75137413594678</v>
      </c>
      <c r="I10" s="19">
        <f>'produksjonsdata-Sm3'!I10*1000/'produksjonsdata-per dag'!$O10</f>
        <v>318.06451612903226</v>
      </c>
      <c r="J10" s="19">
        <f>'produksjonsdata-Sm3'!J10/O10</f>
        <v>0.65070967741935481</v>
      </c>
      <c r="K10" s="19">
        <f>'produksjonsdata-Sm3'!K10*6.29/'produksjonsdata-per dag'!$O10</f>
        <v>1.2365996383231827E-2</v>
      </c>
      <c r="L10" s="19">
        <f>'produksjonsdata-Sm3'!L10*6.29/'produksjonsdata-per dag'!$O10</f>
        <v>0.29508106945107831</v>
      </c>
      <c r="M10" s="19">
        <f t="shared" si="0"/>
        <v>2.092161881197764</v>
      </c>
      <c r="N10" s="17">
        <f>'produksjonsdata-Sm3'!N10</f>
        <v>0.65136852535975676</v>
      </c>
      <c r="O10">
        <f t="shared" si="1"/>
        <v>31</v>
      </c>
      <c r="P10">
        <f t="shared" si="2"/>
        <v>1080.216276594432</v>
      </c>
    </row>
    <row r="11" spans="1:16" x14ac:dyDescent="0.25">
      <c r="A11">
        <v>2021</v>
      </c>
      <c r="B11" s="1">
        <v>44287</v>
      </c>
      <c r="C11" s="19">
        <f>'produksjonsdata-Sm3'!C11*6.29/'produksjonsdata-per dag'!$O11</f>
        <v>1.6712998914179638</v>
      </c>
      <c r="D11" s="19">
        <f>'produksjonsdata-Sm3'!D11*6.29/'produksjonsdata-per dag'!$O11</f>
        <v>1.7159119999999999</v>
      </c>
      <c r="E11" s="19">
        <f>'produksjonsdata-Sm3'!E11*6.29/'produksjonsdata-per dag'!$O11</f>
        <v>1.2580000000000001E-2</v>
      </c>
      <c r="F11" s="19">
        <f>'produksjonsdata-Sm3'!F11*6.29/'produksjonsdata-per dag'!$O11</f>
        <v>0.26711533333333332</v>
      </c>
      <c r="G11" s="19">
        <f>'produksjonsdata-Sm3'!G11*6.29/'produksjonsdata-per dag'!$O11</f>
        <v>1.9956073333333335</v>
      </c>
      <c r="H11" s="19">
        <f>'produksjonsdata-Sm3'!H11*1000/'produksjonsdata-per dag'!$O11</f>
        <v>275.72011018079098</v>
      </c>
      <c r="I11" s="19">
        <f>'produksjonsdata-Sm3'!I11*1000/'produksjonsdata-per dag'!$O11</f>
        <v>312.73333333333335</v>
      </c>
      <c r="J11" s="19">
        <f>'produksjonsdata-Sm3'!J11/O11</f>
        <v>0.63</v>
      </c>
      <c r="K11" s="19">
        <f>'produksjonsdata-Sm3'!K11*6.29/'produksjonsdata-per dag'!$O11</f>
        <v>1.2180161052639355E-2</v>
      </c>
      <c r="L11" s="19">
        <f>'produksjonsdata-Sm3'!L11*6.29/'produksjonsdata-per dag'!$O11</f>
        <v>0.26172527946415486</v>
      </c>
      <c r="M11" s="19">
        <f t="shared" si="0"/>
        <v>1.945205331934758</v>
      </c>
      <c r="N11" s="17">
        <f>'produksjonsdata-Sm3'!N11</f>
        <v>0.58497374005913083</v>
      </c>
      <c r="O11">
        <f t="shared" si="1"/>
        <v>30</v>
      </c>
      <c r="P11">
        <f t="shared" si="2"/>
        <v>1053.4714519945821</v>
      </c>
    </row>
    <row r="12" spans="1:16" x14ac:dyDescent="0.25">
      <c r="A12">
        <v>2021</v>
      </c>
      <c r="B12" s="1">
        <v>44317</v>
      </c>
      <c r="C12" s="19">
        <f>'produksjonsdata-Sm3'!C12*6.29/'produksjonsdata-per dag'!$O12</f>
        <v>1.5910816836840289</v>
      </c>
      <c r="D12" s="19">
        <f>'produksjonsdata-Sm3'!D12*6.29/'produksjonsdata-per dag'!$O12</f>
        <v>1.6617774193548387</v>
      </c>
      <c r="E12" s="19">
        <f>'produksjonsdata-Sm3'!E12*6.29/'produksjonsdata-per dag'!$O12</f>
        <v>1.2985806451612904E-2</v>
      </c>
      <c r="F12" s="19">
        <f>'produksjonsdata-Sm3'!F12*6.29/'produksjonsdata-per dag'!$O12</f>
        <v>0.17104741935483869</v>
      </c>
      <c r="G12" s="19">
        <f>'produksjonsdata-Sm3'!G12*6.29/'produksjonsdata-per dag'!$O12</f>
        <v>1.8458106451612903</v>
      </c>
      <c r="H12" s="19">
        <f>'produksjonsdata-Sm3'!H12*1000/'produksjonsdata-per dag'!$O12</f>
        <v>273.81983516002185</v>
      </c>
      <c r="I12" s="19">
        <f>'produksjonsdata-Sm3'!I12*1000/'produksjonsdata-per dag'!$O12</f>
        <v>280.48387096774195</v>
      </c>
      <c r="J12" s="19">
        <f>'produksjonsdata-Sm3'!J12/O12</f>
        <v>0.57393548387096782</v>
      </c>
      <c r="K12" s="19">
        <f>'produksjonsdata-Sm3'!K12*6.29/'produksjonsdata-per dag'!$O12</f>
        <v>1.2068621641304953E-2</v>
      </c>
      <c r="L12" s="19">
        <f>'produksjonsdata-Sm3'!L12*6.29/'produksjonsdata-per dag'!$O12</f>
        <v>0.20394981124565398</v>
      </c>
      <c r="M12" s="19">
        <f t="shared" si="0"/>
        <v>1.8071001165709879</v>
      </c>
      <c r="N12" s="17">
        <f>'produksjonsdata-Sm3'!N12</f>
        <v>0.56111715099006754</v>
      </c>
      <c r="O12">
        <f t="shared" si="1"/>
        <v>31</v>
      </c>
      <c r="P12">
        <f t="shared" si="2"/>
        <v>1342.5844009740742</v>
      </c>
    </row>
    <row r="13" spans="1:16" x14ac:dyDescent="0.25">
      <c r="A13">
        <v>2021</v>
      </c>
      <c r="B13" s="1">
        <v>44348</v>
      </c>
      <c r="C13" s="19">
        <f>'produksjonsdata-Sm3'!C13*6.29/'produksjonsdata-per dag'!$O13</f>
        <v>1.7364778745751708</v>
      </c>
      <c r="D13" s="19">
        <f>'produksjonsdata-Sm3'!D13*6.29/'produksjonsdata-per dag'!$O13</f>
        <v>1.6685273333333335</v>
      </c>
      <c r="E13" s="19">
        <f>'produksjonsdata-Sm3'!E13*6.29/'produksjonsdata-per dag'!$O13</f>
        <v>1.2370333333333334E-2</v>
      </c>
      <c r="F13" s="19">
        <f>'produksjonsdata-Sm3'!F13*6.29/'produksjonsdata-per dag'!$O13</f>
        <v>0.16333033333333333</v>
      </c>
      <c r="G13" s="19">
        <f>'produksjonsdata-Sm3'!G13*6.29/'produksjonsdata-per dag'!$O13</f>
        <v>1.844228</v>
      </c>
      <c r="H13" s="19">
        <f>'produksjonsdata-Sm3'!H13*1000/'produksjonsdata-per dag'!$O13</f>
        <v>285.08323469706954</v>
      </c>
      <c r="I13" s="19">
        <f>'produksjonsdata-Sm3'!I13*1000/'produksjonsdata-per dag'!$O13</f>
        <v>261.7</v>
      </c>
      <c r="J13" s="19">
        <f>'produksjonsdata-Sm3'!J13/O13</f>
        <v>0.55489999999999995</v>
      </c>
      <c r="K13" s="19">
        <f>'produksjonsdata-Sm3'!K13*6.29/'produksjonsdata-per dag'!$O13</f>
        <v>1.1929881604261937E-2</v>
      </c>
      <c r="L13" s="19">
        <f>'produksjonsdata-Sm3'!L13*6.29/'produksjonsdata-per dag'!$O13</f>
        <v>0.26115133802804552</v>
      </c>
      <c r="M13" s="19">
        <f t="shared" si="0"/>
        <v>2.0095590942074781</v>
      </c>
      <c r="N13" s="17">
        <f>'produksjonsdata-Sm3'!N13</f>
        <v>0.60456798735326645</v>
      </c>
      <c r="O13">
        <f t="shared" si="1"/>
        <v>30</v>
      </c>
      <c r="P13">
        <f t="shared" si="2"/>
        <v>1091.6399542492634</v>
      </c>
    </row>
    <row r="14" spans="1:16" x14ac:dyDescent="0.25">
      <c r="A14">
        <v>2021</v>
      </c>
      <c r="B14" s="1">
        <v>44378</v>
      </c>
      <c r="C14" s="19">
        <f>'produksjonsdata-Sm3'!C14*6.29/'produksjonsdata-per dag'!$O14</f>
        <v>1.7522631306133101</v>
      </c>
      <c r="D14" s="19">
        <f>'produksjonsdata-Sm3'!D14*6.29/'produksjonsdata-per dag'!$O14</f>
        <v>1.7530838709677421</v>
      </c>
      <c r="E14" s="19">
        <f>'produksjonsdata-Sm3'!E14*6.29/'produksjonsdata-per dag'!$O14</f>
        <v>1.2782903225806452E-2</v>
      </c>
      <c r="F14" s="19">
        <f>'produksjonsdata-Sm3'!F14*6.29/'produksjonsdata-per dag'!$O14</f>
        <v>0.26864387096774195</v>
      </c>
      <c r="G14" s="19">
        <f>'produksjonsdata-Sm3'!G14*6.29/'produksjonsdata-per dag'!$O14</f>
        <v>2.0345106451612907</v>
      </c>
      <c r="H14" s="19">
        <f>'produksjonsdata-Sm3'!H14*1000/'produksjonsdata-per dag'!$O14</f>
        <v>316.32614467928187</v>
      </c>
      <c r="I14" s="19">
        <f>'produksjonsdata-Sm3'!I14*1000/'produksjonsdata-per dag'!$O14</f>
        <v>310.38709677419354</v>
      </c>
      <c r="J14" s="19">
        <f>'produksjonsdata-Sm3'!J14/O14</f>
        <v>0.6338387096774194</v>
      </c>
      <c r="K14" s="19">
        <f>'produksjonsdata-Sm3'!K14*6.29/'produksjonsdata-per dag'!$O14</f>
        <v>1.1769210865377024E-2</v>
      </c>
      <c r="L14" s="19">
        <f>'produksjonsdata-Sm3'!L14*6.29/'produksjonsdata-per dag'!$O14</f>
        <v>0.29242762425401914</v>
      </c>
      <c r="M14" s="19">
        <f t="shared" si="0"/>
        <v>2.0564599657327061</v>
      </c>
      <c r="N14" s="17">
        <f>'produksjonsdata-Sm3'!N14</f>
        <v>0.6432673157019696</v>
      </c>
      <c r="O14">
        <f t="shared" si="1"/>
        <v>31</v>
      </c>
      <c r="P14">
        <f t="shared" si="2"/>
        <v>1081.7245651337753</v>
      </c>
    </row>
    <row r="15" spans="1:16" x14ac:dyDescent="0.25">
      <c r="A15">
        <v>2021</v>
      </c>
      <c r="B15" s="1">
        <v>44409</v>
      </c>
      <c r="C15" s="19">
        <f>'produksjonsdata-Sm3'!C15*6.29/'produksjonsdata-per dag'!$O15</f>
        <v>1.7602852324990865</v>
      </c>
      <c r="D15" s="19">
        <f>'produksjonsdata-Sm3'!D15*6.29/'produksjonsdata-per dag'!$O15</f>
        <v>1.8129403225806453</v>
      </c>
      <c r="E15" s="19">
        <f>'produksjonsdata-Sm3'!E15*6.29/'produksjonsdata-per dag'!$O15</f>
        <v>1.2174193548387098E-2</v>
      </c>
      <c r="F15" s="19">
        <f>'produksjonsdata-Sm3'!F15*6.29/'produksjonsdata-per dag'!$O15</f>
        <v>0.26620903225806453</v>
      </c>
      <c r="G15" s="19">
        <f>'produksjonsdata-Sm3'!G15*6.29/'produksjonsdata-per dag'!$O15</f>
        <v>2.0913235483870967</v>
      </c>
      <c r="H15" s="19">
        <f>'produksjonsdata-Sm3'!H15*1000/'produksjonsdata-per dag'!$O15</f>
        <v>312.55813582692639</v>
      </c>
      <c r="I15" s="19">
        <f>'produksjonsdata-Sm3'!I15*1000/'produksjonsdata-per dag'!$O15</f>
        <v>307.83870967741933</v>
      </c>
      <c r="J15" s="19">
        <f>'produksjonsdata-Sm3'!J15/O15</f>
        <v>0.64032258064516134</v>
      </c>
      <c r="K15" s="19">
        <f>'produksjonsdata-Sm3'!K15*6.29/'produksjonsdata-per dag'!$O15</f>
        <v>1.1635382185202969E-2</v>
      </c>
      <c r="L15" s="19">
        <f>'produksjonsdata-Sm3'!L15*6.29/'produksjonsdata-per dag'!$O15</f>
        <v>0.28394901226145491</v>
      </c>
      <c r="M15" s="19">
        <f t="shared" si="0"/>
        <v>2.0558696269457446</v>
      </c>
      <c r="N15" s="17">
        <f>'produksjonsdata-Sm3'!N15</f>
        <v>0.63940545330637699</v>
      </c>
      <c r="O15">
        <f t="shared" si="1"/>
        <v>31</v>
      </c>
      <c r="P15">
        <f t="shared" si="2"/>
        <v>1100.7544394594645</v>
      </c>
    </row>
    <row r="16" spans="1:16" x14ac:dyDescent="0.25">
      <c r="A16">
        <v>2021</v>
      </c>
      <c r="B16" s="1">
        <v>44440</v>
      </c>
      <c r="C16" s="19">
        <f>'produksjonsdata-Sm3'!C16*6.29/'produksjonsdata-per dag'!$O16</f>
        <v>1.753439045452537</v>
      </c>
      <c r="D16" s="19">
        <f>'produksjonsdata-Sm3'!D16*6.29/'produksjonsdata-per dag'!$O16</f>
        <v>1.7792313333333334</v>
      </c>
      <c r="E16" s="19">
        <f>'produksjonsdata-Sm3'!E16*6.29/'produksjonsdata-per dag'!$O16</f>
        <v>1.0483333333333334E-2</v>
      </c>
      <c r="F16" s="19">
        <f>'produksjonsdata-Sm3'!F16*6.29/'produksjonsdata-per dag'!$O16</f>
        <v>0.24593899999999999</v>
      </c>
      <c r="G16" s="19">
        <f>'produksjonsdata-Sm3'!G16*6.29/'produksjonsdata-per dag'!$O16</f>
        <v>2.0356536666666671</v>
      </c>
      <c r="H16" s="19">
        <f>'produksjonsdata-Sm3'!H16*1000/'produksjonsdata-per dag'!$O16</f>
        <v>287.9306111378819</v>
      </c>
      <c r="I16" s="19">
        <f>'produksjonsdata-Sm3'!I16*1000/'produksjonsdata-per dag'!$O16</f>
        <v>301.16666666666669</v>
      </c>
      <c r="J16" s="19">
        <f>'produksjonsdata-Sm3'!J16/O16</f>
        <v>0.62480000000000002</v>
      </c>
      <c r="K16" s="19">
        <f>'produksjonsdata-Sm3'!K16*6.29/'produksjonsdata-per dag'!$O16</f>
        <v>1.0331867292443045E-2</v>
      </c>
      <c r="L16" s="19">
        <f>'produksjonsdata-Sm3'!L16*6.29/'produksjonsdata-per dag'!$O16</f>
        <v>0.27614667496333117</v>
      </c>
      <c r="M16" s="19">
        <f t="shared" si="0"/>
        <v>2.0399175877083113</v>
      </c>
      <c r="N16" s="17">
        <f>'produksjonsdata-Sm3'!N16</f>
        <v>0.61224183334906024</v>
      </c>
      <c r="O16">
        <f t="shared" si="1"/>
        <v>30</v>
      </c>
      <c r="P16">
        <f t="shared" si="2"/>
        <v>1042.6727433025058</v>
      </c>
    </row>
    <row r="17" spans="1:19" x14ac:dyDescent="0.25">
      <c r="A17">
        <v>2021</v>
      </c>
      <c r="B17" s="1">
        <v>44470</v>
      </c>
      <c r="C17" s="19">
        <f>'produksjonsdata-Sm3'!C17*6.29/'produksjonsdata-per dag'!$O17</f>
        <v>1.7657813852501556</v>
      </c>
      <c r="D17" s="19">
        <f>'produksjonsdata-Sm3'!D17*6.29/'produksjonsdata-per dag'!$O17</f>
        <v>1.818215806451613</v>
      </c>
      <c r="E17" s="19">
        <f>'produksjonsdata-Sm3'!E17*6.29/'produksjonsdata-per dag'!$O17</f>
        <v>1.1159677419354839E-2</v>
      </c>
      <c r="F17" s="19">
        <f>'produksjonsdata-Sm3'!F17*6.29/'produksjonsdata-per dag'!$O17</f>
        <v>0.23577354838709674</v>
      </c>
      <c r="G17" s="19">
        <f>'produksjonsdata-Sm3'!G17*6.29/'produksjonsdata-per dag'!$O17</f>
        <v>2.0651490322580646</v>
      </c>
      <c r="H17" s="19">
        <f>'produksjonsdata-Sm3'!H17*1000/'produksjonsdata-per dag'!$O17</f>
        <v>331.28439737853716</v>
      </c>
      <c r="I17" s="19">
        <f>'produksjonsdata-Sm3'!I17*1000/'produksjonsdata-per dag'!$O17</f>
        <v>344.41935483870969</v>
      </c>
      <c r="J17" s="19">
        <f>'produksjonsdata-Sm3'!J17/O17</f>
        <v>0.67274193548387096</v>
      </c>
      <c r="K17" s="19">
        <f>'produksjonsdata-Sm3'!K17*6.29/'produksjonsdata-per dag'!$O17</f>
        <v>2.5156401986016957E-2</v>
      </c>
      <c r="L17" s="19">
        <f>'produksjonsdata-Sm3'!L17*6.29/'produksjonsdata-per dag'!$O17</f>
        <v>0.29439124163771069</v>
      </c>
      <c r="M17" s="19">
        <f t="shared" si="0"/>
        <v>2.0853290288738835</v>
      </c>
      <c r="N17" s="17">
        <f>'produksjonsdata-Sm3'!N17</f>
        <v>0.66281524457629293</v>
      </c>
      <c r="O17">
        <f t="shared" si="1"/>
        <v>31</v>
      </c>
      <c r="P17">
        <f t="shared" si="2"/>
        <v>1125.3201540086191</v>
      </c>
    </row>
    <row r="18" spans="1:19" x14ac:dyDescent="0.25">
      <c r="A18">
        <v>2021</v>
      </c>
      <c r="B18" s="1">
        <v>44501</v>
      </c>
      <c r="C18" s="19">
        <f>'produksjonsdata-Sm3'!C18*6.29/'produksjonsdata-per dag'!$O18</f>
        <v>1.8206639959817976</v>
      </c>
      <c r="D18" s="19">
        <f>'produksjonsdata-Sm3'!D18*6.29/'produksjonsdata-per dag'!$O18</f>
        <v>1.7318466666666665</v>
      </c>
      <c r="E18" s="19">
        <f>'produksjonsdata-Sm3'!E18*6.29/'produksjonsdata-per dag'!$O18</f>
        <v>1.2580000000000001E-2</v>
      </c>
      <c r="F18" s="19">
        <f>'produksjonsdata-Sm3'!F18*6.29/'produksjonsdata-per dag'!$O18</f>
        <v>0.22790766666666668</v>
      </c>
      <c r="G18" s="19">
        <f>'produksjonsdata-Sm3'!G18*6.29/'produksjonsdata-per dag'!$O18</f>
        <v>1.9723343333333332</v>
      </c>
      <c r="H18" s="19">
        <f>'produksjonsdata-Sm3'!H18*1000/'produksjonsdata-per dag'!$O18</f>
        <v>330.72963263961134</v>
      </c>
      <c r="I18" s="19">
        <f>'produksjonsdata-Sm3'!I18*1000/'produksjonsdata-per dag'!$O18</f>
        <v>346.33333333333331</v>
      </c>
      <c r="J18" s="19">
        <f>'produksjonsdata-Sm3'!J18/O18</f>
        <v>0.65990000000000004</v>
      </c>
      <c r="K18" s="19">
        <f>'produksjonsdata-Sm3'!K18*6.29/'produksjonsdata-per dag'!$O18</f>
        <v>2.5001942119439569E-2</v>
      </c>
      <c r="L18" s="19">
        <f>'produksjonsdata-Sm3'!L18*6.29/'produksjonsdata-per dag'!$O18</f>
        <v>0.29621219767003171</v>
      </c>
      <c r="M18" s="19">
        <f t="shared" si="0"/>
        <v>2.1418781357712691</v>
      </c>
      <c r="N18" s="17">
        <f>'produksjonsdata-Sm3'!N18</f>
        <v>0.67125079889895456</v>
      </c>
      <c r="O18">
        <f t="shared" si="1"/>
        <v>30</v>
      </c>
      <c r="P18">
        <f t="shared" si="2"/>
        <v>1116.5294179007126</v>
      </c>
      <c r="Q18" s="10"/>
    </row>
    <row r="19" spans="1:19" ht="15.75" customHeight="1" x14ac:dyDescent="0.25">
      <c r="A19">
        <v>2021</v>
      </c>
      <c r="B19" s="1">
        <v>44531</v>
      </c>
      <c r="C19" s="19">
        <f>'produksjonsdata-Sm3'!C19*6.29/'produksjonsdata-per dag'!$O19</f>
        <v>1.8454685765393857</v>
      </c>
      <c r="D19" s="19">
        <f>'produksjonsdata-Sm3'!D19*6.29/'produksjonsdata-per dag'!$O19</f>
        <v>1.8492600000000001</v>
      </c>
      <c r="E19" s="19">
        <f>'produksjonsdata-Sm3'!E19*6.29/'produksjonsdata-per dag'!$O19</f>
        <v>1.2174193548387098E-2</v>
      </c>
      <c r="F19" s="19">
        <f>'produksjonsdata-Sm3'!F19*6.29/'produksjonsdata-per dag'!$O19</f>
        <v>0.22988935483870968</v>
      </c>
      <c r="G19" s="19">
        <f>'produksjonsdata-Sm3'!G19*6.29/'produksjonsdata-per dag'!$O19</f>
        <v>2.0913235483870971</v>
      </c>
      <c r="H19" s="19">
        <f>'produksjonsdata-Sm3'!H19*1000/'produksjonsdata-per dag'!$O19</f>
        <v>334.2371780238546</v>
      </c>
      <c r="I19" s="19">
        <f>'produksjonsdata-Sm3'!I19*1000/'produksjonsdata-per dag'!$O19</f>
        <v>354.83870967741933</v>
      </c>
      <c r="J19" s="19">
        <f>'produksjonsdata-Sm3'!J19/O19</f>
        <v>0.68732258064516139</v>
      </c>
      <c r="K19" s="19">
        <f>'produksjonsdata-Sm3'!K19*6.29/'produksjonsdata-per dag'!$O19</f>
        <v>2.4858908662018592E-2</v>
      </c>
      <c r="L19" s="19">
        <f>'produksjonsdata-Sm3'!L19*6.29/'produksjonsdata-per dag'!$O19</f>
        <v>0.30216206722862199</v>
      </c>
      <c r="M19" s="19">
        <f t="shared" si="0"/>
        <v>2.1724895524300263</v>
      </c>
      <c r="N19" s="17">
        <f>'produksjonsdata-Sm3'!N19</f>
        <v>0.67962502419714976</v>
      </c>
      <c r="O19">
        <f t="shared" si="1"/>
        <v>31</v>
      </c>
      <c r="P19">
        <f t="shared" si="2"/>
        <v>1106.1520100435503</v>
      </c>
    </row>
    <row r="20" spans="1:19" ht="15.75" customHeight="1" x14ac:dyDescent="0.25">
      <c r="A20">
        <v>2022</v>
      </c>
      <c r="B20" s="1">
        <v>44562</v>
      </c>
      <c r="C20" s="19">
        <f>'produksjonsdata-Sm3'!C20*6.29/'produksjonsdata-per dag'!$O20</f>
        <v>1.7758538722477419</v>
      </c>
      <c r="D20" s="19">
        <f>'produksjonsdata-Sm3'!D20*6.29/'produksjonsdata-per dag'!$O20</f>
        <v>1.73604</v>
      </c>
      <c r="E20" s="19">
        <f>'produksjonsdata-Sm3'!E20*6.29/'produksjonsdata-per dag'!$O20</f>
        <v>1.136258064516129E-2</v>
      </c>
      <c r="F20" s="19">
        <f>'produksjonsdata-Sm3'!F20*6.29/'produksjonsdata-per dag'!$O20</f>
        <v>0.21771516129032256</v>
      </c>
      <c r="G20" s="19">
        <f>'produksjonsdata-Sm3'!G20*6.29/'produksjonsdata-per dag'!$O20</f>
        <v>1.9651177419354837</v>
      </c>
      <c r="H20" s="19">
        <f>'produksjonsdata-Sm3'!H20*1000/'produksjonsdata-per dag'!$O20</f>
        <v>343.35483870967744</v>
      </c>
      <c r="I20" s="19">
        <f>'produksjonsdata-Sm3'!I20*1000/'produksjonsdata-per dag'!$O20</f>
        <v>343.22580645161293</v>
      </c>
      <c r="J20" s="19">
        <f>'produksjonsdata-Sm3'!J20/O20</f>
        <v>0.65564516129032258</v>
      </c>
      <c r="K20" s="19">
        <f>'produksjonsdata-Sm3'!K20*6.29/'produksjonsdata-per dag'!$O20</f>
        <v>9.9233959777419358E-3</v>
      </c>
      <c r="L20" s="19">
        <f>'produksjonsdata-Sm3'!L20*6.29/'produksjonsdata-per dag'!$O20</f>
        <v>0.21771516129032256</v>
      </c>
      <c r="M20" s="19">
        <f>L20+K20+C20</f>
        <v>2.0034924295158065</v>
      </c>
      <c r="N20" s="17">
        <f>'produksjonsdata-Sm3'!N20</f>
        <v>0.66187509777419351</v>
      </c>
      <c r="O20">
        <f t="shared" si="1"/>
        <v>31</v>
      </c>
      <c r="P20">
        <f t="shared" si="2"/>
        <v>1577.0828116642492</v>
      </c>
    </row>
    <row r="21" spans="1:19" x14ac:dyDescent="0.25">
      <c r="A21">
        <v>2022</v>
      </c>
      <c r="B21" s="1">
        <v>44593</v>
      </c>
      <c r="C21" s="19">
        <f>'produksjonsdata-Sm3'!C21*6.29/'produksjonsdata-per dag'!$O21</f>
        <v>1.8297948532292856</v>
      </c>
      <c r="D21" s="19">
        <f>'produksjonsdata-Sm3'!D21*6.29/'produksjonsdata-per dag'!$O21</f>
        <v>1.7798453571428572</v>
      </c>
      <c r="E21" s="19">
        <f>'produksjonsdata-Sm3'!E21*6.29/'produksjonsdata-per dag'!$O21</f>
        <v>1.1007500000000002E-2</v>
      </c>
      <c r="F21" s="19">
        <f>'produksjonsdata-Sm3'!F21*6.29/'produksjonsdata-per dag'!$O21</f>
        <v>0.20509892857142858</v>
      </c>
      <c r="G21" s="19">
        <f>'produksjonsdata-Sm3'!G21*6.29/'produksjonsdata-per dag'!$O21</f>
        <v>1.9959517857142857</v>
      </c>
      <c r="H21" s="19">
        <f>'produksjonsdata-Sm3'!H21*1000/'produksjonsdata-per dag'!$O21</f>
        <v>348.28571428571428</v>
      </c>
      <c r="I21" s="19">
        <f>'produksjonsdata-Sm3'!I21*1000/'produksjonsdata-per dag'!$O21</f>
        <v>348.28571428571428</v>
      </c>
      <c r="J21" s="19">
        <f>'produksjonsdata-Sm3'!J21/O21</f>
        <v>0.66560714285714284</v>
      </c>
      <c r="K21" s="19">
        <f>'produksjonsdata-Sm3'!K21*6.29/'produksjonsdata-per dag'!$O21</f>
        <v>9.7897029842857145E-3</v>
      </c>
      <c r="L21" s="19">
        <f>'produksjonsdata-Sm3'!L21*6.29/'produksjonsdata-per dag'!$O21</f>
        <v>0.20509892857142858</v>
      </c>
      <c r="M21" s="19">
        <f>L21+K21+C21</f>
        <v>2.0446834847849997</v>
      </c>
      <c r="N21" s="17">
        <f>'produksjonsdata-Sm3'!N21</f>
        <v>0.67335463078571434</v>
      </c>
      <c r="O21">
        <f t="shared" si="1"/>
        <v>28</v>
      </c>
      <c r="P21">
        <f t="shared" si="2"/>
        <v>1698.1352204598129</v>
      </c>
    </row>
    <row r="22" spans="1:19" x14ac:dyDescent="0.25">
      <c r="A22">
        <v>2022</v>
      </c>
      <c r="B22" s="1">
        <v>44621</v>
      </c>
      <c r="C22" s="19">
        <f>'produksjonsdata-Sm3'!C22*6.29/'produksjonsdata-per dag'!$O22</f>
        <v>1.851908985006129</v>
      </c>
      <c r="D22" s="19">
        <f>'produksjonsdata-Sm3'!D22*6.29/'produksjonsdata-per dag'!$O22</f>
        <v>1.7423299999999999</v>
      </c>
      <c r="E22" s="19">
        <f>'produksjonsdata-Sm3'!E22*6.29/'produksjonsdata-per dag'!$O22</f>
        <v>1.1159677419354839E-2</v>
      </c>
      <c r="F22" s="19">
        <f>'produksjonsdata-Sm3'!F22*6.29/'produksjonsdata-per dag'!$O22</f>
        <v>0.19275806451612901</v>
      </c>
      <c r="G22" s="19">
        <f>'produksjonsdata-Sm3'!G22*6.29/'produksjonsdata-per dag'!$O22</f>
        <v>1.9462477419354838</v>
      </c>
      <c r="H22" s="19">
        <f>'produksjonsdata-Sm3'!H22*1000/'produksjonsdata-per dag'!$O22</f>
        <v>338.35483870967744</v>
      </c>
      <c r="I22" s="19">
        <f>'produksjonsdata-Sm3'!I22*1000/'produksjonsdata-per dag'!$O22</f>
        <v>338.38709677419354</v>
      </c>
      <c r="J22" s="19">
        <f>'produksjonsdata-Sm3'!J22/O22</f>
        <v>0.64780645161290329</v>
      </c>
      <c r="K22" s="19">
        <f>'produksjonsdata-Sm3'!K22*6.29/'produksjonsdata-per dag'!$O22</f>
        <v>9.9308707296774205E-3</v>
      </c>
      <c r="L22" s="19">
        <f>'produksjonsdata-Sm3'!L22*6.29/'produksjonsdata-per dag'!$O22</f>
        <v>0.19275806451612901</v>
      </c>
      <c r="M22" s="19">
        <f t="shared" ref="M22:M31" si="3">L22+K22+C22</f>
        <v>2.0545979202519353</v>
      </c>
      <c r="N22" s="17">
        <f>'produksjonsdata-Sm3'!N22</f>
        <v>0.66499997706451608</v>
      </c>
      <c r="O22">
        <f t="shared" si="1"/>
        <v>31</v>
      </c>
      <c r="P22">
        <f t="shared" si="2"/>
        <v>1755.3342816500715</v>
      </c>
      <c r="S22" s="1"/>
    </row>
    <row r="23" spans="1:19" x14ac:dyDescent="0.25">
      <c r="A23">
        <v>2022</v>
      </c>
      <c r="B23" s="1">
        <v>44652</v>
      </c>
      <c r="C23" s="19">
        <f>'produksjonsdata-Sm3'!C23*6.29/'produksjonsdata-per dag'!$O23</f>
        <v>1.8563088620820001</v>
      </c>
      <c r="D23" s="19">
        <f>'produksjonsdata-Sm3'!D23*6.29/'produksjonsdata-per dag'!$O23</f>
        <v>1.663705</v>
      </c>
      <c r="E23" s="19">
        <f>'produksjonsdata-Sm3'!E23*6.29/'produksjonsdata-per dag'!$O23</f>
        <v>1.0902666666666666E-2</v>
      </c>
      <c r="F23" s="19">
        <f>'produksjonsdata-Sm3'!F23*6.29/'produksjonsdata-per dag'!$O23</f>
        <v>0.18492600000000001</v>
      </c>
      <c r="G23" s="19">
        <f>'produksjonsdata-Sm3'!G23*6.29/'produksjonsdata-per dag'!$O23</f>
        <v>1.8595336666666666</v>
      </c>
      <c r="H23" s="19">
        <f>'produksjonsdata-Sm3'!H23*1000/'produksjonsdata-per dag'!$O23</f>
        <v>327.13333333333333</v>
      </c>
      <c r="I23" s="19">
        <f>'produksjonsdata-Sm3'!I23*1000/'produksjonsdata-per dag'!$O23</f>
        <v>329.16666666666669</v>
      </c>
      <c r="J23" s="19">
        <f>'produksjonsdata-Sm3'!J23/O23</f>
        <v>0.62480000000000002</v>
      </c>
      <c r="K23" s="19">
        <f>'produksjonsdata-Sm3'!K23*6.29/'produksjonsdata-per dag'!$O23</f>
        <v>2.2882450335666667E-2</v>
      </c>
      <c r="L23" s="19">
        <f>'produksjonsdata-Sm3'!L23*6.29/'produksjonsdata-per dag'!$O23</f>
        <v>0.20274766666666666</v>
      </c>
      <c r="M23" s="19">
        <f t="shared" si="3"/>
        <v>2.0819389790843332</v>
      </c>
      <c r="N23" s="17">
        <f>'produksjonsdata-Sm3'!N23</f>
        <v>0.6581252219</v>
      </c>
      <c r="O23">
        <f t="shared" si="1"/>
        <v>30</v>
      </c>
      <c r="P23">
        <f t="shared" si="2"/>
        <v>1613.49986765158</v>
      </c>
      <c r="S23" s="14"/>
    </row>
    <row r="24" spans="1:19" x14ac:dyDescent="0.25">
      <c r="A24">
        <v>2022</v>
      </c>
      <c r="B24" s="1">
        <v>44682</v>
      </c>
      <c r="C24" s="19">
        <f>'produksjonsdata-Sm3'!C24*6.29/'produksjonsdata-per dag'!$O24</f>
        <v>1.6604987368203226</v>
      </c>
      <c r="D24" s="19">
        <f>'produksjonsdata-Sm3'!D24*6.29/'produksjonsdata-per dag'!$O24</f>
        <v>1.6262693548387099</v>
      </c>
      <c r="E24" s="19">
        <f>'produksjonsdata-Sm3'!E24*6.29/'produksjonsdata-per dag'!$O24</f>
        <v>1.0753870967741936E-2</v>
      </c>
      <c r="F24" s="19">
        <f>'produksjonsdata-Sm3'!F24*6.29/'produksjonsdata-per dag'!$O24</f>
        <v>0.16658354838709677</v>
      </c>
      <c r="G24" s="19">
        <f>'produksjonsdata-Sm3'!G24*6.29/'produksjonsdata-per dag'!$O24</f>
        <v>1.8036067741935486</v>
      </c>
      <c r="H24" s="19">
        <f>'produksjonsdata-Sm3'!H24*1000/'produksjonsdata-per dag'!$O24</f>
        <v>316.32258064516128</v>
      </c>
      <c r="I24" s="19">
        <f>'produksjonsdata-Sm3'!I24*1000/'produksjonsdata-per dag'!$O24</f>
        <v>324.06451612903226</v>
      </c>
      <c r="J24" s="19">
        <f>'produksjonsdata-Sm3'!J24/O24</f>
        <v>0.61080645161290326</v>
      </c>
      <c r="K24" s="19">
        <f>'produksjonsdata-Sm3'!K24*6.29/'produksjonsdata-per dag'!$O24</f>
        <v>2.2802988677741935E-2</v>
      </c>
      <c r="L24" s="19">
        <f>'produksjonsdata-Sm3'!L24*6.29/'produksjonsdata-per dag'!$O24</f>
        <v>0.20026548387096776</v>
      </c>
      <c r="M24" s="19">
        <f t="shared" si="3"/>
        <v>1.8835672093690323</v>
      </c>
      <c r="N24" s="17">
        <f>'produksjonsdata-Sm3'!N24</f>
        <v>0.61577682696774183</v>
      </c>
      <c r="O24">
        <f t="shared" si="1"/>
        <v>31</v>
      </c>
      <c r="P24">
        <f t="shared" si="2"/>
        <v>1579.5162228203528</v>
      </c>
      <c r="S24" s="14"/>
    </row>
    <row r="25" spans="1:19" s="11" customFormat="1" x14ac:dyDescent="0.25">
      <c r="A25" s="33">
        <v>2022</v>
      </c>
      <c r="B25" s="34">
        <v>44713</v>
      </c>
      <c r="C25" s="32">
        <f>'produksjonsdata-Sm3'!C25*6.29/'produksjonsdata-per dag'!$O25</f>
        <v>1.2997949506076667</v>
      </c>
      <c r="D25" s="30">
        <f>'produksjonsdata-Sm3'!D25*6.29/'produksjonsdata-per dag'!$O25</f>
        <v>1.2982559999999999</v>
      </c>
      <c r="E25" s="30">
        <f>'produksjonsdata-Sm3'!E25*6.29/'produksjonsdata-per dag'!$O25</f>
        <v>1.8241E-2</v>
      </c>
      <c r="F25" s="30">
        <f>'produksjonsdata-Sm3'!F25*6.29/'produksjonsdata-per dag'!$O25</f>
        <v>0.21260200000000001</v>
      </c>
      <c r="G25" s="30">
        <f>'produksjonsdata-Sm3'!G25*6.29/'produksjonsdata-per dag'!$O25</f>
        <v>1.529099</v>
      </c>
      <c r="H25" s="32">
        <f>'produksjonsdata-Sm3'!H25*1000/'produksjonsdata-per dag'!$O25</f>
        <v>333.4</v>
      </c>
      <c r="I25" s="30">
        <f>'produksjonsdata-Sm3'!I25*1000/'produksjonsdata-per dag'!$O25</f>
        <v>334.23333333333335</v>
      </c>
      <c r="J25" s="30">
        <f>'produksjonsdata-Sm3'!J25/O25</f>
        <v>0.57733333333333337</v>
      </c>
      <c r="K25" s="32">
        <f>'produksjonsdata-Sm3'!K25*6.29/'produksjonsdata-per dag'!$O25</f>
        <v>2.2274197271666667E-2</v>
      </c>
      <c r="L25" s="32">
        <f>'produksjonsdata-Sm3'!L25*6.29/'produksjonsdata-per dag'!$O25</f>
        <v>0.20610233333333333</v>
      </c>
      <c r="M25" s="32">
        <f t="shared" si="3"/>
        <v>1.5281714812126668</v>
      </c>
      <c r="N25" s="27">
        <f>'produksjonsdata-Sm3'!N25</f>
        <v>0.57635254073333342</v>
      </c>
      <c r="O25" s="33">
        <f t="shared" si="1"/>
        <v>30</v>
      </c>
      <c r="P25" s="33">
        <f t="shared" si="2"/>
        <v>1617.6430155246503</v>
      </c>
      <c r="S25" s="31"/>
    </row>
    <row r="26" spans="1:19" x14ac:dyDescent="0.25">
      <c r="A26">
        <v>2022</v>
      </c>
      <c r="B26" s="1">
        <v>44743</v>
      </c>
      <c r="C26" s="19">
        <f>'produksjonsdata-Sm3'!C26*6.29/'produksjonsdata-per dag'!$O26</f>
        <v>1.8466572314790324</v>
      </c>
      <c r="D26" s="19">
        <f>'produksjonsdata-Sm3'!D26*6.29/'produksjonsdata-per dag'!$O26</f>
        <v>0</v>
      </c>
      <c r="E26" s="19">
        <f>'produksjonsdata-Sm3'!E26*6.29/'produksjonsdata-per dag'!$O26</f>
        <v>0</v>
      </c>
      <c r="F26" s="19">
        <f>'produksjonsdata-Sm3'!F26*6.29/'produksjonsdata-per dag'!$O26</f>
        <v>0</v>
      </c>
      <c r="G26" s="19">
        <f>'produksjonsdata-Sm3'!G26*6.29/'produksjonsdata-per dag'!$O26</f>
        <v>0</v>
      </c>
      <c r="H26" s="19">
        <f>'produksjonsdata-Sm3'!H26*1000/'produksjonsdata-per dag'!$O26</f>
        <v>332.51612903225805</v>
      </c>
      <c r="I26" s="19">
        <f>'produksjonsdata-Sm3'!I26*1000/'produksjonsdata-per dag'!$O26</f>
        <v>0</v>
      </c>
      <c r="J26" s="19">
        <f>'produksjonsdata-Sm3'!J26/O26</f>
        <v>0</v>
      </c>
      <c r="K26" s="19">
        <f>'produksjonsdata-Sm3'!K26*6.29/'produksjonsdata-per dag'!$O26</f>
        <v>2.248260164354839E-2</v>
      </c>
      <c r="L26" s="19">
        <f>'produksjonsdata-Sm3'!L26*6.29/'produksjonsdata-per dag'!$O26</f>
        <v>0.22522258064516129</v>
      </c>
      <c r="M26" s="19">
        <f t="shared" si="3"/>
        <v>2.0943624137677421</v>
      </c>
      <c r="N26" s="17">
        <f>'produksjonsdata-Sm3'!N26</f>
        <v>0.66548312645161289</v>
      </c>
      <c r="O26">
        <f t="shared" si="1"/>
        <v>31</v>
      </c>
      <c r="P26">
        <f t="shared" si="2"/>
        <v>1476.3889485670088</v>
      </c>
      <c r="S26" s="14"/>
    </row>
    <row r="27" spans="1:19" x14ac:dyDescent="0.25">
      <c r="A27">
        <v>2022</v>
      </c>
      <c r="B27" s="1">
        <v>44774</v>
      </c>
      <c r="C27" s="19">
        <f>'produksjonsdata-Sm3'!C27*6.29/'produksjonsdata-per dag'!$O27</f>
        <v>1.8307182113883871</v>
      </c>
      <c r="D27" s="19">
        <f>'produksjonsdata-Sm3'!D27*6.29/'produksjonsdata-per dag'!$O27</f>
        <v>0</v>
      </c>
      <c r="E27" s="19">
        <f>'produksjonsdata-Sm3'!E27*6.29/'produksjonsdata-per dag'!$O27</f>
        <v>0</v>
      </c>
      <c r="F27" s="19">
        <f>'produksjonsdata-Sm3'!F27*6.29/'produksjonsdata-per dag'!$O27</f>
        <v>0</v>
      </c>
      <c r="G27" s="19">
        <f>'produksjonsdata-Sm3'!G27*6.29/'produksjonsdata-per dag'!$O27</f>
        <v>0</v>
      </c>
      <c r="H27" s="19">
        <f>'produksjonsdata-Sm3'!H27*1000/'produksjonsdata-per dag'!$O27</f>
        <v>332.83870967741933</v>
      </c>
      <c r="I27" s="19">
        <f>'produksjonsdata-Sm3'!I27*1000/'produksjonsdata-per dag'!$O27</f>
        <v>0</v>
      </c>
      <c r="J27" s="19">
        <f>'produksjonsdata-Sm3'!J27/O27</f>
        <v>0</v>
      </c>
      <c r="K27" s="19">
        <f>'produksjonsdata-Sm3'!K27*6.29/'produksjonsdata-per dag'!$O27</f>
        <v>2.2367247304516127E-2</v>
      </c>
      <c r="L27" s="19">
        <f>'produksjonsdata-Sm3'!L27*6.29/'produksjonsdata-per dag'!$O27</f>
        <v>0.22177322580645162</v>
      </c>
      <c r="M27" s="19">
        <f t="shared" si="3"/>
        <v>2.0748586844993548</v>
      </c>
      <c r="N27" s="17">
        <f>'produksjonsdata-Sm3'!N27</f>
        <v>0.66270495522580641</v>
      </c>
      <c r="O27">
        <f t="shared" si="1"/>
        <v>31</v>
      </c>
      <c r="P27">
        <f t="shared" si="2"/>
        <v>1500.8065489740318</v>
      </c>
      <c r="S27" s="14"/>
    </row>
    <row r="28" spans="1:19" x14ac:dyDescent="0.25">
      <c r="A28">
        <v>2022</v>
      </c>
      <c r="B28" s="1">
        <v>44805</v>
      </c>
      <c r="C28" s="19">
        <f>'produksjonsdata-Sm3'!C28*6.29/'produksjonsdata-per dag'!$O28</f>
        <v>1.8157454177846666</v>
      </c>
      <c r="D28" s="19">
        <f>'produksjonsdata-Sm3'!D28*6.29/'produksjonsdata-per dag'!$O28</f>
        <v>0</v>
      </c>
      <c r="E28" s="19">
        <f>'produksjonsdata-Sm3'!E28*6.29/'produksjonsdata-per dag'!$O28</f>
        <v>0</v>
      </c>
      <c r="F28" s="19">
        <f>'produksjonsdata-Sm3'!F28*6.29/'produksjonsdata-per dag'!$O28</f>
        <v>0</v>
      </c>
      <c r="G28" s="19">
        <f>'produksjonsdata-Sm3'!G28*6.29/'produksjonsdata-per dag'!$O28</f>
        <v>0</v>
      </c>
      <c r="H28" s="19">
        <f>'produksjonsdata-Sm3'!H28*1000/'produksjonsdata-per dag'!$O28</f>
        <v>323.93333333333334</v>
      </c>
      <c r="I28" s="19">
        <f>'produksjonsdata-Sm3'!I28*1000/'produksjonsdata-per dag'!$O28</f>
        <v>0</v>
      </c>
      <c r="J28" s="19">
        <f>'produksjonsdata-Sm3'!J28/O28</f>
        <v>0</v>
      </c>
      <c r="K28" s="19">
        <f>'produksjonsdata-Sm3'!K28*6.29/'produksjonsdata-per dag'!$O28</f>
        <v>2.2091461869E-2</v>
      </c>
      <c r="L28" s="19">
        <f>'produksjonsdata-Sm3'!L28*6.29/'produksjonsdata-per dag'!$O28</f>
        <v>0.21113433333333331</v>
      </c>
      <c r="M28" s="19">
        <f t="shared" si="3"/>
        <v>2.0489712129869999</v>
      </c>
      <c r="N28" s="17">
        <f>'produksjonsdata-Sm3'!N28</f>
        <v>0.64968392363333338</v>
      </c>
      <c r="O28">
        <f t="shared" si="1"/>
        <v>30</v>
      </c>
      <c r="P28">
        <f t="shared" si="2"/>
        <v>1534.2522848802423</v>
      </c>
    </row>
    <row r="29" spans="1:19" x14ac:dyDescent="0.25">
      <c r="A29">
        <v>2022</v>
      </c>
      <c r="B29" s="1">
        <v>44835</v>
      </c>
      <c r="C29" s="19">
        <f>'produksjonsdata-Sm3'!C29*6.29/'produksjonsdata-per dag'!$O29</f>
        <v>1.88223484067</v>
      </c>
      <c r="D29" s="19">
        <f>'produksjonsdata-Sm3'!D29*6.29/'produksjonsdata-per dag'!$O29</f>
        <v>0</v>
      </c>
      <c r="E29" s="19">
        <f>'produksjonsdata-Sm3'!E29*6.29/'produksjonsdata-per dag'!$O29</f>
        <v>0</v>
      </c>
      <c r="F29" s="19">
        <f>'produksjonsdata-Sm3'!F29*6.29/'produksjonsdata-per dag'!$O29</f>
        <v>0</v>
      </c>
      <c r="G29" s="19">
        <f>'produksjonsdata-Sm3'!G29*6.29/'produksjonsdata-per dag'!$O29</f>
        <v>0</v>
      </c>
      <c r="H29" s="19">
        <f>'produksjonsdata-Sm3'!H29*1000/'produksjonsdata-per dag'!$O29</f>
        <v>352.41935483870969</v>
      </c>
      <c r="I29" s="19">
        <f>'produksjonsdata-Sm3'!I29*1000/'produksjonsdata-per dag'!$O29</f>
        <v>0</v>
      </c>
      <c r="J29" s="19">
        <f>'produksjonsdata-Sm3'!J29/O29</f>
        <v>0</v>
      </c>
      <c r="K29" s="19">
        <f>'produksjonsdata-Sm3'!K29*6.29/'produksjonsdata-per dag'!$O29</f>
        <v>2.2195555870322584E-2</v>
      </c>
      <c r="L29" s="19">
        <f>'produksjonsdata-Sm3'!L29*6.29/'produksjonsdata-per dag'!$O29</f>
        <v>0.23699096774193545</v>
      </c>
      <c r="M29" s="19">
        <f t="shared" si="3"/>
        <v>2.1414213642822579</v>
      </c>
      <c r="N29" s="17">
        <f>'produksjonsdata-Sm3'!N29</f>
        <v>0.69286790241935481</v>
      </c>
      <c r="O29">
        <f t="shared" si="1"/>
        <v>31</v>
      </c>
      <c r="P29">
        <f t="shared" si="2"/>
        <v>1487.0581701766232</v>
      </c>
    </row>
    <row r="30" spans="1:19" x14ac:dyDescent="0.25">
      <c r="A30">
        <v>2022</v>
      </c>
      <c r="B30" s="1">
        <v>44866</v>
      </c>
      <c r="C30" s="19">
        <f>'produksjonsdata-Sm3'!C30*6.29/'produksjonsdata-per dag'!$O30</f>
        <v>1.9050130849950002</v>
      </c>
      <c r="D30" s="19">
        <f>'produksjonsdata-Sm3'!D30*6.29/'produksjonsdata-per dag'!$O30</f>
        <v>0</v>
      </c>
      <c r="E30" s="19">
        <f>'produksjonsdata-Sm3'!E30*6.29/'produksjonsdata-per dag'!$O30</f>
        <v>0</v>
      </c>
      <c r="F30" s="19">
        <f>'produksjonsdata-Sm3'!F30*6.29/'produksjonsdata-per dag'!$O30</f>
        <v>0</v>
      </c>
      <c r="G30" s="19">
        <f>'produksjonsdata-Sm3'!G30*6.29/'produksjonsdata-per dag'!$O30</f>
        <v>0</v>
      </c>
      <c r="H30" s="19">
        <f>'produksjonsdata-Sm3'!H30*1000/'produksjonsdata-per dag'!$O30</f>
        <v>352.76666666666665</v>
      </c>
      <c r="I30" s="19">
        <f>'produksjonsdata-Sm3'!I30*1000/'produksjonsdata-per dag'!$O30</f>
        <v>0</v>
      </c>
      <c r="J30" s="19">
        <f>'produksjonsdata-Sm3'!J30/O30</f>
        <v>0</v>
      </c>
      <c r="K30" s="19">
        <f>'produksjonsdata-Sm3'!K30*6.29/'produksjonsdata-per dag'!$O30</f>
        <v>2.1992120754000002E-2</v>
      </c>
      <c r="L30" s="19">
        <f>'produksjonsdata-Sm3'!L30*6.29/'produksjonsdata-per dag'!$O30</f>
        <v>0.23692333333333332</v>
      </c>
      <c r="M30" s="19">
        <f t="shared" si="3"/>
        <v>2.1639285390823337</v>
      </c>
      <c r="N30" s="17">
        <f>'produksjonsdata-Sm3'!N30</f>
        <v>0.69679346143333332</v>
      </c>
      <c r="O30">
        <f t="shared" si="1"/>
        <v>30</v>
      </c>
      <c r="P30">
        <f t="shared" si="2"/>
        <v>1488.9486050339772</v>
      </c>
    </row>
    <row r="31" spans="1:19" x14ac:dyDescent="0.25">
      <c r="A31">
        <v>2022</v>
      </c>
      <c r="B31" s="1">
        <v>44896</v>
      </c>
      <c r="C31" s="19">
        <f>'produksjonsdata-Sm3'!C31*6.29/'produksjonsdata-per dag'!$O31</f>
        <v>1.9646499649835485</v>
      </c>
      <c r="D31" s="19">
        <f>'produksjonsdata-Sm3'!D31*6.29/'produksjonsdata-per dag'!$O31</f>
        <v>0</v>
      </c>
      <c r="E31" s="19">
        <f>'produksjonsdata-Sm3'!E31*6.29/'produksjonsdata-per dag'!$O31</f>
        <v>0</v>
      </c>
      <c r="F31" s="19">
        <f>'produksjonsdata-Sm3'!F31*6.29/'produksjonsdata-per dag'!$O31</f>
        <v>0</v>
      </c>
      <c r="G31" s="19">
        <f>'produksjonsdata-Sm3'!G31*6.29/'produksjonsdata-per dag'!$O31</f>
        <v>0</v>
      </c>
      <c r="H31" s="19">
        <f>'produksjonsdata-Sm3'!H31*1000/'produksjonsdata-per dag'!$O31</f>
        <v>352.93548387096774</v>
      </c>
      <c r="I31" s="19">
        <f>'produksjonsdata-Sm3'!I31*1000/'produksjonsdata-per dag'!$O31</f>
        <v>0</v>
      </c>
      <c r="J31" s="19">
        <f>'produksjonsdata-Sm3'!J31/O31</f>
        <v>0</v>
      </c>
      <c r="K31" s="19">
        <f>'produksjonsdata-Sm3'!K31*6.29/'produksjonsdata-per dag'!$O31</f>
        <v>2.1872038850967744E-2</v>
      </c>
      <c r="L31" s="19">
        <f>'produksjonsdata-Sm3'!L31*6.29/'produksjonsdata-per dag'!$O31</f>
        <v>0.24470129032258062</v>
      </c>
      <c r="M31" s="19">
        <f t="shared" si="3"/>
        <v>2.2312232941570969</v>
      </c>
      <c r="N31" s="17">
        <f>'produksjonsdata-Sm3'!N31</f>
        <v>0.70766096783870969</v>
      </c>
      <c r="O31">
        <f t="shared" si="1"/>
        <v>31</v>
      </c>
      <c r="P31">
        <f t="shared" si="2"/>
        <v>1442.3114949892827</v>
      </c>
    </row>
    <row r="32" spans="1:19" ht="15" customHeight="1" x14ac:dyDescent="0.25">
      <c r="A32" s="3"/>
      <c r="B32" s="1">
        <v>44927</v>
      </c>
      <c r="C32" s="2"/>
      <c r="I32" s="13"/>
      <c r="N32" s="15">
        <f t="shared" ref="N32" si="4">SUM(C32,H32,K32,L32)/31</f>
        <v>0</v>
      </c>
    </row>
    <row r="33" spans="1:10" x14ac:dyDescent="0.25">
      <c r="A33" s="3"/>
      <c r="B33" s="1"/>
      <c r="C33" s="2"/>
      <c r="I33" s="13"/>
    </row>
    <row r="35" spans="1:10" x14ac:dyDescent="0.25">
      <c r="E35" s="16"/>
      <c r="H35" s="16"/>
      <c r="J35" s="2"/>
    </row>
    <row r="36" spans="1:10" x14ac:dyDescent="0.25">
      <c r="A36" s="11" t="s">
        <v>28</v>
      </c>
    </row>
    <row r="37" spans="1:10" x14ac:dyDescent="0.25">
      <c r="A37" s="11" t="s">
        <v>29</v>
      </c>
    </row>
    <row r="38" spans="1:10" x14ac:dyDescent="0.25">
      <c r="A38" s="11"/>
    </row>
    <row r="39" spans="1:10" x14ac:dyDescent="0.25">
      <c r="A39" s="3" t="s">
        <v>30</v>
      </c>
    </row>
    <row r="40" spans="1:10" x14ac:dyDescent="0.25">
      <c r="A40" t="s">
        <v>31</v>
      </c>
    </row>
    <row r="41" spans="1:10" x14ac:dyDescent="0.25">
      <c r="A41" t="s">
        <v>32</v>
      </c>
    </row>
    <row r="42" spans="1:10" x14ac:dyDescent="0.25">
      <c r="A42" t="s">
        <v>33</v>
      </c>
    </row>
    <row r="43" spans="1:10" x14ac:dyDescent="0.25">
      <c r="A43" t="s">
        <v>34</v>
      </c>
    </row>
    <row r="44" spans="1:10" x14ac:dyDescent="0.25">
      <c r="A44" t="s">
        <v>35</v>
      </c>
    </row>
    <row r="45" spans="1:10" x14ac:dyDescent="0.25">
      <c r="A45" t="s">
        <v>36</v>
      </c>
    </row>
    <row r="48" spans="1:10" x14ac:dyDescent="0.25">
      <c r="A48" s="3" t="s">
        <v>37</v>
      </c>
      <c r="B48" s="3"/>
      <c r="C48" s="3"/>
      <c r="D48" s="3" t="s">
        <v>38</v>
      </c>
    </row>
    <row r="49" spans="1:4" ht="15.75" x14ac:dyDescent="0.25">
      <c r="A49" t="s">
        <v>39</v>
      </c>
      <c r="D49" s="12" t="s">
        <v>40</v>
      </c>
    </row>
    <row r="50" spans="1:4" x14ac:dyDescent="0.25">
      <c r="A50" t="s">
        <v>41</v>
      </c>
      <c r="D50" t="s">
        <v>42</v>
      </c>
    </row>
    <row r="51" spans="1:4" x14ac:dyDescent="0.25">
      <c r="A51" t="s">
        <v>53</v>
      </c>
    </row>
    <row r="52" spans="1:4" x14ac:dyDescent="0.25">
      <c r="A52" t="s">
        <v>54</v>
      </c>
    </row>
    <row r="53" spans="1:4" x14ac:dyDescent="0.25">
      <c r="A53" t="s">
        <v>44</v>
      </c>
    </row>
    <row r="54" spans="1:4" x14ac:dyDescent="0.25">
      <c r="A54" t="s">
        <v>45</v>
      </c>
    </row>
    <row r="55" spans="1:4" x14ac:dyDescent="0.25">
      <c r="A55" t="s">
        <v>17</v>
      </c>
    </row>
    <row r="56" spans="1:4" x14ac:dyDescent="0.25">
      <c r="A56" t="s">
        <v>0</v>
      </c>
    </row>
    <row r="57" spans="1:4" x14ac:dyDescent="0.25">
      <c r="A57" t="s">
        <v>18</v>
      </c>
    </row>
    <row r="58" spans="1:4" x14ac:dyDescent="0.25">
      <c r="A58" t="s">
        <v>46</v>
      </c>
    </row>
    <row r="59" spans="1:4" x14ac:dyDescent="0.25">
      <c r="A59" t="s">
        <v>2</v>
      </c>
    </row>
    <row r="60" spans="1:4" x14ac:dyDescent="0.25">
      <c r="A60" t="s">
        <v>2</v>
      </c>
    </row>
    <row r="61" spans="1:4" x14ac:dyDescent="0.25">
      <c r="A61" t="s">
        <v>55</v>
      </c>
    </row>
    <row r="62" spans="1:4" x14ac:dyDescent="0.25">
      <c r="A62" t="s">
        <v>56</v>
      </c>
    </row>
  </sheetData>
  <dataConsolidate>
    <dataRefs count="1">
      <dataRef ref="C6:C17" sheet="produksjonsdata-Sm3"/>
    </dataRefs>
  </dataConsolidate>
  <mergeCells count="2">
    <mergeCell ref="C2:D2"/>
    <mergeCell ref="C5:D5"/>
  </mergeCells>
  <printOptions gridLines="1"/>
  <pageMargins left="0.25" right="0.25" top="0.75" bottom="0.75" header="0.3" footer="0.3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H a B V A V h 0 Z C k A A A A 9 Q A A A B I A H A B D b 2 5 m a W c v U G F j a 2 F n Z S 5 4 b W w g o h g A K K A U A A A A A A A A A A A A A A A A A A A A A A A A A A A A h Y 8 x D o I w G I W v Q r r T l m o M k p 8 y u I q a m B j X W i o 0 Q j G 0 C H d z 8 E h e Q Y y i b o 7 v e 9 / w 3 v 1 6 g 6 S v S u + i G q t r E 6 M A U + Q p I + t M m z x G r T v 6 I U o 4 b I Q 8 i V x 5 g 2 x s 1 N s s R o V z 5 4 i Q r u t w N 8 F 1 k x N G a U D 2 6 X I r C 1 U J 9 J H 1 f 9 n X x j p h p E I c d q 8 x n O H 5 D I d T h i m Q k U G q z b d n w 9 x n + w N h 0 Z a u b R Q 3 B 3 + 1 B j J G I O 8 L / A F Q S w M E F A A C A A g A y H a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2 g V Q o i k e 4 D g A A A B E A A A A T A B w A R m 9 y b X V s Y X M v U 2 V j d G l v b j E u b S C i G A A o o B Q A A A A A A A A A A A A A A A A A A A A A A A A A A A A r T k 0 u y c z P U w i G 0 I b W A F B L A Q I t A B Q A A g A I A M h 2 g V Q F Y d G Q p A A A A P U A A A A S A A A A A A A A A A A A A A A A A A A A A A B D b 2 5 m a W c v U G F j a 2 F n Z S 5 4 b W x Q S w E C L Q A U A A I A C A D I d o F U D 8 r p q 6 Q A A A D p A A A A E w A A A A A A A A A A A A A A A A D w A A A A W 0 N v b n R l b n R f V H l w Z X N d L n h t b F B L A Q I t A B Q A A g A I A M h 2 g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F 6 7 b a 2 d V S K l j s 3 V w p 5 + P A A A A A A I A A A A A A A N m A A D A A A A A E A A A A I D V X N Z t O f Z Y w + W / 2 6 L e W v I A A A A A B I A A A K A A A A A Q A A A A + F B 8 b i S p e Z g C p a O p O h 3 K h 1 A A A A A s + O g t 8 z U 2 g 7 9 a 1 b z m I c 7 P b 7 z P G X Z q 4 G C 8 T a L h D S b j i 2 j K h k W Q J 4 Q O R v I O C O H A A t / g e E U V J E q a B f l R a g n B 0 i 7 1 S H o 2 G D + U a C C 1 e P G Q B O J F 8 B Q A A A C 4 i w / t S t i F e / O j v a z 2 k c 8 n v w l P M Q = = < / D a t a M a s h u p > 
</file>

<file path=customXml/item2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  <UserInfo>
        <DisplayName>Helvig Ole Skretting</DisplayName>
        <AccountId>166</AccountId>
        <AccountType/>
      </UserInfo>
      <UserInfo>
        <DisplayName>Bjørkum Eli</DisplayName>
        <AccountId>130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2" ma:contentTypeDescription="Opprett et nytt dokument." ma:contentTypeScope="" ma:versionID="95965d866254949d78cc8dcc6176f48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b5fc6e01ed101fb5e0a12f877e9dcb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2FCB7-EC3C-4438-B0F3-93DFB4A8C6C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8B0A5BA-9AC8-4031-A99E-83CC23F75F2E}">
  <ds:schemaRefs>
    <ds:schemaRef ds:uri="http://schemas.microsoft.com/office/2006/metadata/properties"/>
    <ds:schemaRef ds:uri="c74d52cd-2ee0-4c46-a9b5-7f4054c7c5be"/>
  </ds:schemaRefs>
</ds:datastoreItem>
</file>

<file path=customXml/itemProps3.xml><?xml version="1.0" encoding="utf-8"?>
<ds:datastoreItem xmlns:ds="http://schemas.openxmlformats.org/officeDocument/2006/customXml" ds:itemID="{7243AE44-B861-40EB-A88F-A9ED719FA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28D77E-C53F-483F-8822-4F8A794B18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7</vt:i4>
      </vt:variant>
    </vt:vector>
  </HeadingPairs>
  <TitlesOfParts>
    <vt:vector size="9" baseType="lpstr">
      <vt:lpstr>produksjonsdata-Sm3</vt:lpstr>
      <vt:lpstr>produksjonsdata-per dag</vt:lpstr>
      <vt:lpstr>Oljeplott-fatperdag-N</vt:lpstr>
      <vt:lpstr>Oljeplott-fatperdag-E</vt:lpstr>
      <vt:lpstr>Væskeprd-plott-Nor fatdag</vt:lpstr>
      <vt:lpstr>Væskeprd-plott-Eng bbld</vt:lpstr>
      <vt:lpstr>Gassplott-N</vt:lpstr>
      <vt:lpstr>Gassplott-E</vt:lpstr>
      <vt:lpstr>Oljeekvivalenter-plott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Sæle Per Henning</cp:lastModifiedBy>
  <cp:revision/>
  <cp:lastPrinted>2022-05-20T11:01:02Z</cp:lastPrinted>
  <dcterms:created xsi:type="dcterms:W3CDTF">2009-02-17T11:13:04Z</dcterms:created>
  <dcterms:modified xsi:type="dcterms:W3CDTF">2022-07-19T10:14:49Z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