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4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5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6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drawings/drawing1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Prosjekt\Produksjonsrapportering\Pressemelding og relaterte filer\"/>
    </mc:Choice>
  </mc:AlternateContent>
  <xr:revisionPtr revIDLastSave="0" documentId="13_ncr:1_{CC9598B9-EF15-4319-9EA5-089A8B36D7DA}" xr6:coauthVersionLast="47" xr6:coauthVersionMax="47" xr10:uidLastSave="{00000000-0000-0000-0000-000000000000}"/>
  <bookViews>
    <workbookView xWindow="31665" yWindow="600" windowWidth="19740" windowHeight="19470" xr2:uid="{00000000-000D-0000-FFFF-FFFF00000000}"/>
  </bookViews>
  <sheets>
    <sheet name="produksjonsdata-Sm3" sheetId="2" r:id="rId1"/>
    <sheet name="produksjonsdata-per dag" sheetId="20" r:id="rId2"/>
    <sheet name="Oljeplott-fatperdag-N" sheetId="15" r:id="rId3"/>
    <sheet name="Oljeplott-fatperdag-E" sheetId="16" r:id="rId4"/>
    <sheet name="Væskeprd-plott-Nor fatdag" sheetId="18" r:id="rId5"/>
    <sheet name="Væskeprd-plott-Eng bbld" sheetId="19" r:id="rId6"/>
    <sheet name="Gassplott-N" sheetId="8" r:id="rId7"/>
    <sheet name="Gassplott-E" sheetId="14" r:id="rId8"/>
    <sheet name="Oljeekvivalenter-plott" sheetId="21" r:id="rId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9" i="2" l="1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32" i="20" l="1"/>
  <c r="O8" i="20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D24" i="20" s="1"/>
  <c r="O25" i="20"/>
  <c r="O26" i="20"/>
  <c r="D26" i="20" s="1"/>
  <c r="O27" i="20"/>
  <c r="D27" i="20" s="1"/>
  <c r="O28" i="20"/>
  <c r="O29" i="20"/>
  <c r="O30" i="20"/>
  <c r="O31" i="20"/>
  <c r="M20" i="2"/>
  <c r="N20" i="2"/>
  <c r="N20" i="20" s="1"/>
  <c r="K8" i="20" l="1"/>
  <c r="N9" i="20"/>
  <c r="N10" i="20"/>
  <c r="N11" i="20"/>
  <c r="N12" i="20"/>
  <c r="N13" i="20"/>
  <c r="N14" i="20"/>
  <c r="N15" i="20"/>
  <c r="N16" i="20"/>
  <c r="N17" i="20"/>
  <c r="N18" i="20"/>
  <c r="N19" i="20"/>
  <c r="N21" i="2"/>
  <c r="N21" i="20" s="1"/>
  <c r="N22" i="2"/>
  <c r="N22" i="20" s="1"/>
  <c r="N23" i="2"/>
  <c r="N23" i="20" s="1"/>
  <c r="N24" i="2"/>
  <c r="N24" i="20" s="1"/>
  <c r="N25" i="2"/>
  <c r="N25" i="20" s="1"/>
  <c r="N26" i="2"/>
  <c r="N26" i="20" s="1"/>
  <c r="N27" i="2"/>
  <c r="N27" i="20" s="1"/>
  <c r="N28" i="2"/>
  <c r="N28" i="20" s="1"/>
  <c r="N29" i="2"/>
  <c r="N29" i="20" s="1"/>
  <c r="N30" i="2"/>
  <c r="N30" i="20" s="1"/>
  <c r="N31" i="2"/>
  <c r="N31" i="20" s="1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0" i="20"/>
  <c r="I31" i="20"/>
  <c r="I8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F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8" i="20"/>
  <c r="E31" i="20"/>
  <c r="E30" i="20"/>
  <c r="E29" i="20"/>
  <c r="E28" i="20"/>
  <c r="E27" i="20"/>
  <c r="E26" i="20"/>
  <c r="E25" i="20"/>
  <c r="E24" i="20"/>
  <c r="E23" i="20"/>
  <c r="E22" i="20"/>
  <c r="E21" i="20"/>
  <c r="E20" i="20"/>
  <c r="E19" i="20"/>
  <c r="E18" i="20"/>
  <c r="E17" i="20"/>
  <c r="E16" i="20"/>
  <c r="E15" i="20"/>
  <c r="E14" i="20"/>
  <c r="E13" i="20"/>
  <c r="E12" i="20"/>
  <c r="E11" i="20"/>
  <c r="E10" i="20"/>
  <c r="E9" i="20"/>
  <c r="E8" i="20"/>
  <c r="D20" i="20"/>
  <c r="D21" i="20"/>
  <c r="D22" i="20"/>
  <c r="D23" i="20"/>
  <c r="D25" i="20"/>
  <c r="D28" i="20"/>
  <c r="D29" i="20"/>
  <c r="D30" i="20"/>
  <c r="D31" i="20"/>
  <c r="D9" i="20"/>
  <c r="D10" i="20"/>
  <c r="D11" i="20"/>
  <c r="D12" i="20"/>
  <c r="D13" i="20"/>
  <c r="D14" i="20"/>
  <c r="D15" i="20"/>
  <c r="D16" i="20"/>
  <c r="D17" i="20"/>
  <c r="D18" i="20"/>
  <c r="D19" i="20"/>
  <c r="D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8" i="20"/>
  <c r="G8" i="2" l="1"/>
  <c r="J8" i="2" s="1"/>
  <c r="G9" i="2"/>
  <c r="G10" i="2"/>
  <c r="G11" i="2"/>
  <c r="G12" i="2"/>
  <c r="G13" i="2"/>
  <c r="G14" i="2"/>
  <c r="G15" i="2"/>
  <c r="G16" i="2"/>
  <c r="G17" i="2"/>
  <c r="G18" i="2"/>
  <c r="G19" i="2"/>
  <c r="K10" i="20"/>
  <c r="K13" i="20"/>
  <c r="L13" i="20"/>
  <c r="M13" i="20" s="1"/>
  <c r="K14" i="20"/>
  <c r="K17" i="20"/>
  <c r="G21" i="2"/>
  <c r="M21" i="2"/>
  <c r="J9" i="2" l="1"/>
  <c r="J9" i="20" s="1"/>
  <c r="G9" i="20"/>
  <c r="J16" i="2"/>
  <c r="J16" i="20" s="1"/>
  <c r="G16" i="20"/>
  <c r="J8" i="20"/>
  <c r="G8" i="20"/>
  <c r="J21" i="2"/>
  <c r="G21" i="20"/>
  <c r="J17" i="2"/>
  <c r="J17" i="20" s="1"/>
  <c r="G17" i="20"/>
  <c r="J19" i="2"/>
  <c r="J19" i="20" s="1"/>
  <c r="G19" i="20"/>
  <c r="J15" i="2"/>
  <c r="J15" i="20" s="1"/>
  <c r="G15" i="20"/>
  <c r="J11" i="2"/>
  <c r="J11" i="20" s="1"/>
  <c r="G11" i="20"/>
  <c r="J13" i="2"/>
  <c r="J13" i="20" s="1"/>
  <c r="G13" i="20"/>
  <c r="J12" i="2"/>
  <c r="J12" i="20" s="1"/>
  <c r="G12" i="20"/>
  <c r="J18" i="2"/>
  <c r="J18" i="20" s="1"/>
  <c r="G18" i="20"/>
  <c r="J14" i="2"/>
  <c r="J14" i="20" s="1"/>
  <c r="G14" i="20"/>
  <c r="J10" i="2"/>
  <c r="J10" i="20" s="1"/>
  <c r="G10" i="20"/>
  <c r="L19" i="20"/>
  <c r="K19" i="20"/>
  <c r="L18" i="20"/>
  <c r="L15" i="20"/>
  <c r="L9" i="20"/>
  <c r="K15" i="20"/>
  <c r="L11" i="20"/>
  <c r="K9" i="20"/>
  <c r="K18" i="20"/>
  <c r="L17" i="20"/>
  <c r="L14" i="20"/>
  <c r="M14" i="20" s="1"/>
  <c r="K11" i="20"/>
  <c r="L10" i="20"/>
  <c r="P10" i="20" s="1"/>
  <c r="L8" i="20"/>
  <c r="P13" i="20"/>
  <c r="L16" i="20"/>
  <c r="L12" i="20"/>
  <c r="K16" i="20"/>
  <c r="K12" i="20"/>
  <c r="M22" i="2"/>
  <c r="M23" i="2"/>
  <c r="M24" i="2"/>
  <c r="M25" i="2"/>
  <c r="M26" i="2"/>
  <c r="M27" i="2"/>
  <c r="M28" i="2"/>
  <c r="M29" i="2"/>
  <c r="M30" i="2"/>
  <c r="M31" i="2"/>
  <c r="M12" i="20" l="1"/>
  <c r="M16" i="20"/>
  <c r="P17" i="20"/>
  <c r="M17" i="20"/>
  <c r="P18" i="20"/>
  <c r="M18" i="20"/>
  <c r="P15" i="20"/>
  <c r="M15" i="20"/>
  <c r="P19" i="20"/>
  <c r="M19" i="20"/>
  <c r="P8" i="20"/>
  <c r="M8" i="20"/>
  <c r="P11" i="20"/>
  <c r="M11" i="20"/>
  <c r="M10" i="20"/>
  <c r="P9" i="20"/>
  <c r="M9" i="20"/>
  <c r="P14" i="20"/>
  <c r="P12" i="20"/>
  <c r="P16" i="20"/>
  <c r="M32" i="2"/>
  <c r="N32" i="2" l="1"/>
  <c r="G25" i="2" l="1"/>
  <c r="G26" i="2"/>
  <c r="G20" i="2"/>
  <c r="G22" i="2"/>
  <c r="G23" i="2"/>
  <c r="G24" i="2"/>
  <c r="G27" i="2"/>
  <c r="G28" i="2"/>
  <c r="G29" i="2"/>
  <c r="G30" i="2"/>
  <c r="G31" i="2"/>
  <c r="G32" i="2"/>
  <c r="J28" i="2" l="1"/>
  <c r="J28" i="20" s="1"/>
  <c r="G28" i="20"/>
  <c r="J22" i="2"/>
  <c r="J22" i="20" s="1"/>
  <c r="G22" i="20"/>
  <c r="J31" i="2"/>
  <c r="J31" i="20" s="1"/>
  <c r="G31" i="20"/>
  <c r="J27" i="2"/>
  <c r="J27" i="20" s="1"/>
  <c r="G27" i="20"/>
  <c r="J20" i="2"/>
  <c r="J20" i="20" s="1"/>
  <c r="G20" i="20"/>
  <c r="J30" i="2"/>
  <c r="J30" i="20" s="1"/>
  <c r="G30" i="20"/>
  <c r="J24" i="2"/>
  <c r="J24" i="20" s="1"/>
  <c r="G24" i="20"/>
  <c r="J26" i="2"/>
  <c r="J26" i="20" s="1"/>
  <c r="G26" i="20"/>
  <c r="J29" i="2"/>
  <c r="J29" i="20" s="1"/>
  <c r="G29" i="20"/>
  <c r="J23" i="2"/>
  <c r="J23" i="20" s="1"/>
  <c r="G23" i="20"/>
  <c r="J25" i="2"/>
  <c r="J25" i="20" s="1"/>
  <c r="G25" i="20"/>
  <c r="L31" i="20"/>
  <c r="K31" i="20"/>
  <c r="L30" i="20"/>
  <c r="P30" i="20" s="1"/>
  <c r="K30" i="20"/>
  <c r="L29" i="20"/>
  <c r="K29" i="20"/>
  <c r="L28" i="20"/>
  <c r="K28" i="20"/>
  <c r="L27" i="20"/>
  <c r="K27" i="20"/>
  <c r="L26" i="20"/>
  <c r="P26" i="20" s="1"/>
  <c r="K26" i="20"/>
  <c r="L25" i="20"/>
  <c r="K25" i="20"/>
  <c r="L24" i="20"/>
  <c r="P24" i="20" s="1"/>
  <c r="K24" i="20"/>
  <c r="L23" i="20"/>
  <c r="K23" i="20"/>
  <c r="L22" i="20"/>
  <c r="K22" i="20"/>
  <c r="L21" i="20"/>
  <c r="K21" i="20"/>
  <c r="L20" i="20"/>
  <c r="K20" i="20"/>
  <c r="J21" i="20"/>
  <c r="M23" i="20" l="1"/>
  <c r="P27" i="20"/>
  <c r="M27" i="20"/>
  <c r="M31" i="20"/>
  <c r="M24" i="20"/>
  <c r="M20" i="20"/>
  <c r="M28" i="20"/>
  <c r="M21" i="20"/>
  <c r="M25" i="20"/>
  <c r="M29" i="20"/>
  <c r="M22" i="20"/>
  <c r="M26" i="20"/>
  <c r="M30" i="20"/>
  <c r="P23" i="20"/>
  <c r="P29" i="20"/>
  <c r="P28" i="20"/>
  <c r="P20" i="20"/>
  <c r="P31" i="20"/>
  <c r="P22" i="20"/>
  <c r="P25" i="20"/>
  <c r="P21" i="20"/>
  <c r="N8" i="20"/>
</calcChain>
</file>

<file path=xl/sharedStrings.xml><?xml version="1.0" encoding="utf-8"?>
<sst xmlns="http://schemas.openxmlformats.org/spreadsheetml/2006/main" count="203" uniqueCount="64">
  <si>
    <t>Oil</t>
  </si>
  <si>
    <t xml:space="preserve">Condensate </t>
  </si>
  <si>
    <t>NGL</t>
  </si>
  <si>
    <t>Sum Liquid</t>
  </si>
  <si>
    <t>Gas</t>
  </si>
  <si>
    <t>Oil Equivalents</t>
  </si>
  <si>
    <t>Forecast from December year before</t>
  </si>
  <si>
    <t>Actual  production</t>
  </si>
  <si>
    <t xml:space="preserve">Forecast </t>
  </si>
  <si>
    <t>Actual production (actual calorific value)</t>
  </si>
  <si>
    <t>Forecast</t>
  </si>
  <si>
    <t xml:space="preserve">Year </t>
  </si>
  <si>
    <t>Month</t>
  </si>
  <si>
    <t xml:space="preserve">MSm³ </t>
  </si>
  <si>
    <t xml:space="preserve">GSm³ </t>
  </si>
  <si>
    <t>MSm³ o.e</t>
  </si>
  <si>
    <t>MSm³ o.e/day</t>
  </si>
  <si>
    <t>Olje</t>
  </si>
  <si>
    <t>Kondensat</t>
  </si>
  <si>
    <t>Sum Væske</t>
  </si>
  <si>
    <t>Gass</t>
  </si>
  <si>
    <t>SUM</t>
  </si>
  <si>
    <t>Sum væske</t>
  </si>
  <si>
    <t>Prognose fra desember året før</t>
  </si>
  <si>
    <t>Prognose</t>
  </si>
  <si>
    <t>År</t>
  </si>
  <si>
    <t>Mnd</t>
  </si>
  <si>
    <t>MSm³ o.e/dag</t>
  </si>
  <si>
    <t>Rød tekst er foreløpige tall.</t>
  </si>
  <si>
    <t>Red figures are preliminary.</t>
  </si>
  <si>
    <t>Diagramtitler</t>
  </si>
  <si>
    <t>Tekster for legender på plott</t>
  </si>
  <si>
    <t>Aksetitler</t>
  </si>
  <si>
    <t>Daglig produksjon</t>
  </si>
  <si>
    <t xml:space="preserve">Millioner Sm³ </t>
  </si>
  <si>
    <t>Daily production</t>
  </si>
  <si>
    <t xml:space="preserve">Million Sm³ </t>
  </si>
  <si>
    <t xml:space="preserve">Prognose </t>
  </si>
  <si>
    <t>Condensate</t>
  </si>
  <si>
    <t>Mill bbl/day</t>
  </si>
  <si>
    <t xml:space="preserve">Mill Sm³/day </t>
  </si>
  <si>
    <t>Mill Sm³ o.e/day</t>
  </si>
  <si>
    <t>mill fat/dag</t>
  </si>
  <si>
    <t>MSm³ /dag</t>
  </si>
  <si>
    <t>Dager i mnd</t>
  </si>
  <si>
    <t xml:space="preserve">Prognose    </t>
  </si>
  <si>
    <t xml:space="preserve">Forecast   </t>
  </si>
  <si>
    <t>Prognose (40 MJ)</t>
  </si>
  <si>
    <t>Forecast (40 MJ)</t>
  </si>
  <si>
    <t>Forecast (actual calorific value)</t>
  </si>
  <si>
    <t>Prognose (faktisk varmeverdi)</t>
  </si>
  <si>
    <t>Prognose  (faktisk varmeverdi)</t>
  </si>
  <si>
    <t>Gas *)</t>
  </si>
  <si>
    <t>Gass *)</t>
  </si>
  <si>
    <t>Faktisk produksjon</t>
  </si>
  <si>
    <t>Faktisk produksjon (faktisk varmeverdi)</t>
  </si>
  <si>
    <t>Oljeproduksjon 2023</t>
  </si>
  <si>
    <t>Oil production 2023</t>
  </si>
  <si>
    <t>Gassproduksjon 2023</t>
  </si>
  <si>
    <t>Gas production 2023</t>
  </si>
  <si>
    <t>Daglig produksjon 2022</t>
  </si>
  <si>
    <t>Daily production 2022</t>
  </si>
  <si>
    <t>Væskeproduksjon 2023</t>
  </si>
  <si>
    <t>Liquid production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</si>
</sst>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4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7" fontId="0" fillId="0" borderId="0" xfId="0" applyNumberFormat="1"/>
    <xf numFmtId="2" fontId="0" fillId="0" borderId="0" xfId="0" applyNumberFormat="1"/>
    <xf numFmtId="0" fontId="1" fillId="0" borderId="0" xfId="0" applyFont="1"/>
    <xf numFmtId="2" fontId="0" fillId="2" borderId="0" xfId="0" applyNumberFormat="1" applyFill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center" wrapText="1"/>
    </xf>
    <xf numFmtId="0" fontId="0" fillId="0" borderId="1" xfId="0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wrapText="1"/>
    </xf>
    <xf numFmtId="164" fontId="0" fillId="0" borderId="0" xfId="0" applyNumberFormat="1"/>
    <xf numFmtId="0" fontId="3" fillId="0" borderId="0" xfId="0" applyFont="1"/>
    <xf numFmtId="0" fontId="4" fillId="0" borderId="0" xfId="0" applyFont="1" applyAlignment="1">
      <alignment horizontal="left" readingOrder="1"/>
    </xf>
    <xf numFmtId="2" fontId="2" fillId="0" borderId="0" xfId="0" applyNumberFormat="1" applyFont="1"/>
    <xf numFmtId="3" fontId="0" fillId="0" borderId="0" xfId="0" applyNumberFormat="1"/>
    <xf numFmtId="165" fontId="0" fillId="0" borderId="0" xfId="0" applyNumberFormat="1"/>
    <xf numFmtId="0" fontId="5" fillId="0" borderId="0" xfId="0" applyFont="1"/>
    <xf numFmtId="165" fontId="6" fillId="0" borderId="0" xfId="0" applyNumberFormat="1" applyFont="1"/>
    <xf numFmtId="2" fontId="3" fillId="0" borderId="0" xfId="0" applyNumberFormat="1" applyFont="1"/>
    <xf numFmtId="165" fontId="0" fillId="5" borderId="0" xfId="0" applyNumberFormat="1" applyFill="1"/>
    <xf numFmtId="2" fontId="7" fillId="0" borderId="0" xfId="0" applyNumberFormat="1" applyFont="1"/>
    <xf numFmtId="2" fontId="2" fillId="2" borderId="0" xfId="0" applyNumberFormat="1" applyFont="1" applyFill="1"/>
    <xf numFmtId="3" fontId="3" fillId="0" borderId="0" xfId="0" applyNumberFormat="1" applyFont="1"/>
    <xf numFmtId="165" fontId="2" fillId="5" borderId="0" xfId="0" applyNumberFormat="1" applyFont="1" applyFill="1"/>
    <xf numFmtId="0" fontId="2" fillId="0" borderId="0" xfId="0" applyFont="1"/>
    <xf numFmtId="17" fontId="2" fillId="0" borderId="0" xfId="0" applyNumberFormat="1" applyFont="1"/>
    <xf numFmtId="165" fontId="8" fillId="0" borderId="0" xfId="0" applyNumberFormat="1" applyFont="1"/>
    <xf numFmtId="165" fontId="3" fillId="5" borderId="0" xfId="0" applyNumberFormat="1" applyFont="1" applyFill="1"/>
    <xf numFmtId="2" fontId="9" fillId="0" borderId="0" xfId="0" applyNumberFormat="1" applyFont="1"/>
    <xf numFmtId="0" fontId="0" fillId="3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0000"/>
      <color rgb="FF38A800"/>
      <color rgb="FFFF00FF"/>
      <color rgb="FFFF5050"/>
      <color rgb="FFFFFF00"/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6.xml"/><Relationship Id="rId13" Type="http://schemas.openxmlformats.org/officeDocument/2006/relationships/calcChain" Target="calcChain.xml"/><Relationship Id="rId3" Type="http://schemas.openxmlformats.org/officeDocument/2006/relationships/chartsheet" Target="chartsheets/sheet1.xml"/><Relationship Id="rId7" Type="http://schemas.openxmlformats.org/officeDocument/2006/relationships/chartsheet" Target="chartsheets/sheet5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styles" Target="styles.xml"/><Relationship Id="rId5" Type="http://schemas.openxmlformats.org/officeDocument/2006/relationships/chartsheet" Target="chartsheets/sheet3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chartsheet" Target="chartsheets/sheet7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 sz="2000"/>
            </a:pPr>
            <a:r>
              <a:rPr lang="nb-NO"/>
              <a:t>Oljeproduksjon 2023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127746635226846"/>
          <c:y val="0.1282724580426598"/>
          <c:w val="0.86386982778119115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0A84-4E87-8A57-6F6FF98FB07D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0A84-4E87-8A57-6F6FF98FB07D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0A84-4E87-8A57-6F6FF98FB07D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0A84-4E87-8A57-6F6FF98FB07D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5-0A84-4E87-8A57-6F6FF98FB07D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7-0A84-4E87-8A57-6F6FF98FB07D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9-0A84-4E87-8A57-6F6FF98FB07D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0A84-4E87-8A57-6F6FF98FB07D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0A84-4E87-8A57-6F6FF98FB07D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0A84-4E87-8A57-6F6FF98FB07D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E-0A84-4E87-8A57-6F6FF98FB07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0A84-4E87-8A57-6F6FF98FB07D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1.7786023333333334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78784"/>
        <c:axId val="622482704"/>
      </c:barChart>
      <c:lineChart>
        <c:grouping val="standard"/>
        <c:varyColors val="0"/>
        <c:ser>
          <c:idx val="0"/>
          <c:order val="1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0A84-4E87-8A57-6F6FF98FB07D}"/>
            </c:ext>
          </c:extLst>
        </c:ser>
        <c:ser>
          <c:idx val="2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dag'!$D$8:$D$20</c:f>
              <c:numCache>
                <c:formatCode>0.000</c:formatCode>
                <c:ptCount val="13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  <c:pt idx="12">
                  <c:v>1.7646493548387094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3-0A84-4E87-8A57-6F6FF98FB0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784"/>
        <c:axId val="622482704"/>
      </c:lineChart>
      <c:dateAx>
        <c:axId val="6224787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2704"/>
        <c:crosses val="autoZero"/>
        <c:auto val="1"/>
        <c:lblOffset val="100"/>
        <c:baseTimeUnit val="months"/>
      </c:dateAx>
      <c:valAx>
        <c:axId val="62248270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fat/dag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78784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9.0916333991733947E-2"/>
          <c:y val="0.92192760981305255"/>
          <c:w val="0.8592160410567895"/>
          <c:h val="4.8466654333719744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'produksjonsdata-Sm3'!$A$41</c:f>
          <c:strCache>
            <c:ptCount val="1"/>
            <c:pt idx="0">
              <c:v>Oil production 2023</c:v>
            </c:pt>
          </c:strCache>
        </c:strRef>
      </c:tx>
      <c:overlay val="1"/>
    </c:title>
    <c:autoTitleDeleted val="0"/>
    <c:plotArea>
      <c:layout>
        <c:manualLayout>
          <c:layoutTarget val="inner"/>
          <c:xMode val="edge"/>
          <c:yMode val="edge"/>
          <c:x val="0.12546685193678711"/>
          <c:y val="0.12648490705790019"/>
          <c:w val="0.87342172147902863"/>
          <c:h val="0.69159864812683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92D05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0-5490-4CDE-B2C9-EA7BFA1477A0}"/>
              </c:ext>
            </c:extLst>
          </c:dPt>
          <c:dPt>
            <c:idx val="1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1-5490-4CDE-B2C9-EA7BFA1477A0}"/>
              </c:ext>
            </c:extLst>
          </c:dPt>
          <c:dPt>
            <c:idx val="2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2-5490-4CDE-B2C9-EA7BFA1477A0}"/>
              </c:ext>
            </c:extLst>
          </c:dPt>
          <c:dPt>
            <c:idx val="3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3-5490-4CDE-B2C9-EA7BFA1477A0}"/>
              </c:ext>
            </c:extLst>
          </c:dPt>
          <c:dPt>
            <c:idx val="4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4-5490-4CDE-B2C9-EA7BFA1477A0}"/>
              </c:ext>
            </c:extLst>
          </c:dPt>
          <c:dPt>
            <c:idx val="5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6-5490-4CDE-B2C9-EA7BFA1477A0}"/>
              </c:ext>
            </c:extLst>
          </c:dPt>
          <c:dPt>
            <c:idx val="6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8-5490-4CDE-B2C9-EA7BFA1477A0}"/>
              </c:ext>
            </c:extLst>
          </c:dPt>
          <c:dPt>
            <c:idx val="7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A-5490-4CDE-B2C9-EA7BFA1477A0}"/>
              </c:ext>
            </c:extLst>
          </c:dPt>
          <c:dPt>
            <c:idx val="8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B-5490-4CDE-B2C9-EA7BFA1477A0}"/>
              </c:ext>
            </c:extLst>
          </c:dPt>
          <c:dPt>
            <c:idx val="9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5490-4CDE-B2C9-EA7BFA1477A0}"/>
              </c:ext>
            </c:extLst>
          </c:dPt>
          <c:dPt>
            <c:idx val="10"/>
            <c:invertIfNegative val="0"/>
            <c:bubble3D val="0"/>
            <c:spPr>
              <a:solidFill>
                <a:srgbClr val="38A80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5490-4CDE-B2C9-EA7BFA1477A0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5490-4CDE-B2C9-EA7BFA1477A0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1.7786023333333334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622481136"/>
        <c:axId val="622483096"/>
      </c:barChart>
      <c:lineChart>
        <c:grouping val="standard"/>
        <c:varyColors val="0"/>
        <c:ser>
          <c:idx val="0"/>
          <c:order val="1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 w="66675">
              <a:noFill/>
              <a:prstDash val="sysDot"/>
            </a:ln>
            <a:effectLst>
              <a:outerShdw sx="1000" sy="1000" algn="tl" rotWithShape="0">
                <a:prstClr val="black"/>
              </a:outerShdw>
            </a:effectLst>
          </c:spPr>
          <c:marker>
            <c:symbol val="diamond"/>
            <c:size val="10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  <a:effectLst>
                <a:outerShdw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dag'!$C$20:$C$31</c:f>
              <c:numCache>
                <c:formatCode>0.000</c:formatCode>
                <c:ptCount val="12"/>
                <c:pt idx="0">
                  <c:v>1.8087788902335484</c:v>
                </c:pt>
                <c:pt idx="1">
                  <c:v>1.8266940164425001</c:v>
                </c:pt>
                <c:pt idx="2">
                  <c:v>1.823343083922258</c:v>
                </c:pt>
                <c:pt idx="3">
                  <c:v>1.8164151602113334</c:v>
                </c:pt>
                <c:pt idx="4">
                  <c:v>1.7496629416535483</c:v>
                </c:pt>
                <c:pt idx="5">
                  <c:v>1.7997014036613335</c:v>
                </c:pt>
                <c:pt idx="6">
                  <c:v>1.8396540473364518</c:v>
                </c:pt>
                <c:pt idx="7">
                  <c:v>1.7719093168687099</c:v>
                </c:pt>
                <c:pt idx="8">
                  <c:v>1.7255412211523333</c:v>
                </c:pt>
                <c:pt idx="9">
                  <c:v>1.8355527721435485</c:v>
                </c:pt>
                <c:pt idx="10">
                  <c:v>1.8358616865153332</c:v>
                </c:pt>
                <c:pt idx="11">
                  <c:v>1.8128778945335484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5490-4CDE-B2C9-EA7BFA1477A0}"/>
            </c:ext>
          </c:extLst>
        </c:ser>
        <c:ser>
          <c:idx val="2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 w="66675">
              <a:noFill/>
              <a:prstDash val="solid"/>
            </a:ln>
            <a:effectLst>
              <a:outerShdw blurRad="50800" dist="38100" dir="2700000" sx="1000" sy="1000" algn="tl" rotWithShape="0">
                <a:prstClr val="black"/>
              </a:outerShdw>
            </a:effectLst>
          </c:spPr>
          <c:marker>
            <c:symbol val="circle"/>
            <c:size val="8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  <a:effectLst>
                <a:outerShdw blurRad="50800" dist="38100" dir="2700000" sx="1000" sy="1000" algn="tl" rotWithShape="0">
                  <a:prstClr val="black"/>
                </a:outerShdw>
              </a:effectLst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dag'!$D$8:$D$19</c:f>
              <c:numCache>
                <c:formatCode>0.000</c:formatCode>
                <c:ptCount val="12"/>
                <c:pt idx="0">
                  <c:v>1.7356341935483872</c:v>
                </c:pt>
                <c:pt idx="1">
                  <c:v>1.7796207142857143</c:v>
                </c:pt>
                <c:pt idx="2">
                  <c:v>1.7417212903225805</c:v>
                </c:pt>
                <c:pt idx="3">
                  <c:v>1.6634953333333333</c:v>
                </c:pt>
                <c:pt idx="4">
                  <c:v>1.636414516129032</c:v>
                </c:pt>
                <c:pt idx="5">
                  <c:v>1.3294963333333334</c:v>
                </c:pt>
                <c:pt idx="6">
                  <c:v>1.6410812903225804</c:v>
                </c:pt>
                <c:pt idx="7">
                  <c:v>1.7833164516129032</c:v>
                </c:pt>
                <c:pt idx="8">
                  <c:v>1.6393836666666668</c:v>
                </c:pt>
                <c:pt idx="9">
                  <c:v>1.7498374193548389</c:v>
                </c:pt>
                <c:pt idx="10">
                  <c:v>1.7519746666666667</c:v>
                </c:pt>
                <c:pt idx="11">
                  <c:v>1.7723596774193546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5490-4CDE-B2C9-EA7BFA1477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1136"/>
        <c:axId val="622483096"/>
      </c:lineChart>
      <c:dateAx>
        <c:axId val="622481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 i="0" baseline="0"/>
            </a:pPr>
            <a:endParaRPr lang="nb-NO"/>
          </a:p>
        </c:txPr>
        <c:crossAx val="622483096"/>
        <c:crosses val="autoZero"/>
        <c:auto val="1"/>
        <c:lblOffset val="100"/>
        <c:baseTimeUnit val="months"/>
      </c:dateAx>
      <c:valAx>
        <c:axId val="6224830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1200"/>
                  <a:t>Mill. bbl/day </a:t>
                </a:r>
              </a:p>
            </c:rich>
          </c:tx>
          <c:layout>
            <c:manualLayout>
              <c:xMode val="edge"/>
              <c:yMode val="edge"/>
              <c:x val="1.7739231153141338E-2"/>
              <c:y val="7.1391118245941923E-2"/>
            </c:manualLayout>
          </c:layout>
          <c:overlay val="0"/>
        </c:title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 i="0" baseline="0"/>
            </a:pPr>
            <a:endParaRPr lang="nb-NO"/>
          </a:p>
        </c:txPr>
        <c:crossAx val="622481136"/>
        <c:crosses val="autoZero"/>
        <c:crossBetween val="between"/>
        <c:minorUnit val="0.5"/>
      </c:valAx>
      <c:spPr>
        <a:noFill/>
        <a:ln w="12700" cmpd="sng">
          <a:solidFill>
            <a:schemeClr val="tx1"/>
          </a:solidFill>
        </a:ln>
      </c:spPr>
    </c:plotArea>
    <c:legend>
      <c:legendPos val="b"/>
      <c:legendEntry>
        <c:idx val="0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1"/>
        <c:txPr>
          <a:bodyPr/>
          <a:lstStyle/>
          <a:p>
            <a:pPr>
              <a:defRPr sz="1400" b="1"/>
            </a:pPr>
            <a:endParaRPr lang="nb-NO"/>
          </a:p>
        </c:txPr>
      </c:legendEntry>
      <c:legendEntry>
        <c:idx val="2"/>
        <c:txPr>
          <a:bodyPr/>
          <a:lstStyle/>
          <a:p>
            <a:pPr>
              <a:defRPr sz="1400" b="1"/>
            </a:pPr>
            <a:endParaRPr lang="nb-NO"/>
          </a:p>
        </c:txPr>
      </c:legendEntry>
      <c:layout>
        <c:manualLayout>
          <c:xMode val="edge"/>
          <c:yMode val="edge"/>
          <c:x val="0.11965065657442268"/>
          <c:y val="0.92192760981305255"/>
          <c:w val="0.86947829912203556"/>
          <c:h val="5.4838351199544243E-2"/>
        </c:manualLayout>
      </c:layout>
      <c:overlay val="0"/>
      <c:spPr>
        <a:solidFill>
          <a:schemeClr val="bg1"/>
        </a:solidFill>
        <a:ln>
          <a:noFill/>
        </a:ln>
        <a:effectLst>
          <a:outerShdw sx="1000" sy="1000" algn="tl" rotWithShape="0">
            <a:prstClr val="black"/>
          </a:outerShdw>
        </a:effectLst>
      </c:spPr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2000"/>
              <a:t>Væskeproduksjon 2023</a:t>
            </a:r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4.3669662102904037E-2"/>
          <c:y val="0.11806437142857457"/>
          <c:w val="0.91573561020921768"/>
          <c:h val="0.725780118632747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'produksjonsdata-Sm3'!$C$5:$D$5</c:f>
              <c:strCache>
                <c:ptCount val="1"/>
                <c:pt idx="0">
                  <c:v>Olje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6D8-49A8-AB7C-0AC78FF2C4AF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6D8-49A8-AB7C-0AC78FF2C4AF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F6D8-49A8-AB7C-0AC78FF2C4AF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F6D8-49A8-AB7C-0AC78FF2C4AF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F6D8-49A8-AB7C-0AC78FF2C4AF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F6D8-49A8-AB7C-0AC78FF2C4AF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F6D8-49A8-AB7C-0AC78FF2C4AF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F6D8-49A8-AB7C-0AC78FF2C4AF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F6D8-49A8-AB7C-0AC78FF2C4A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F6D8-49A8-AB7C-0AC78FF2C4A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F6D8-49A8-AB7C-0AC78FF2C4AF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D-F6D8-49A8-AB7C-0AC78FF2C4AF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1.7786023333333334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6D8-49A8-AB7C-0AC78FF2C4AF}"/>
            </c:ext>
          </c:extLst>
        </c:ser>
        <c:ser>
          <c:idx val="1"/>
          <c:order val="1"/>
          <c:tx>
            <c:strRef>
              <c:f>'produksjonsdata-Sm3'!$E$5</c:f>
              <c:strCache>
                <c:ptCount val="1"/>
                <c:pt idx="0">
                  <c:v>Kondensat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1.7612000000000003E-2</c:v>
                </c:pt>
                <c:pt idx="9">
                  <c:v>2.1304838709677417E-2</c:v>
                </c:pt>
                <c:pt idx="10">
                  <c:v>2.0337666666666667E-2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F6D8-49A8-AB7C-0AC78FF2C4AF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0.19945387096774192</c:v>
                </c:pt>
                <c:pt idx="8">
                  <c:v>0.15829833333333332</c:v>
                </c:pt>
                <c:pt idx="9">
                  <c:v>0.19336677419354839</c:v>
                </c:pt>
                <c:pt idx="10">
                  <c:v>0.21553733333333333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85448"/>
        <c:axId val="622485840"/>
      </c:barChart>
      <c:lineChart>
        <c:grouping val="standard"/>
        <c:varyColors val="0"/>
        <c:ser>
          <c:idx val="4"/>
          <c:order val="3"/>
          <c:tx>
            <c:strRef>
              <c:f>'produksjonsdata-Sm3'!$A$51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F6D8-49A8-AB7C-0AC78FF2C4AF}"/>
            </c:ext>
          </c:extLst>
        </c:ser>
        <c:ser>
          <c:idx val="3"/>
          <c:order val="4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F6D8-49A8-AB7C-0AC78FF2C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5448"/>
        <c:axId val="622485840"/>
      </c:lineChart>
      <c:dateAx>
        <c:axId val="622485448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5840"/>
        <c:crosses val="autoZero"/>
        <c:auto val="1"/>
        <c:lblOffset val="100"/>
        <c:baseTimeUnit val="months"/>
      </c:dateAx>
      <c:valAx>
        <c:axId val="62248584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85448"/>
        <c:crosses val="autoZero"/>
        <c:crossBetween val="between"/>
        <c:minorUnit val="0.5"/>
      </c:valAx>
      <c:spPr>
        <a:ln w="12700">
          <a:solidFill>
            <a:schemeClr val="tx1"/>
          </a:solidFill>
        </a:ln>
      </c:spPr>
    </c:plotArea>
    <c:legend>
      <c:legendPos val="b"/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strRef>
          <c:f>'produksjonsdata-Sm3'!$A$43</c:f>
          <c:strCache>
            <c:ptCount val="1"/>
            <c:pt idx="0">
              <c:v>Liquid production 2023</c:v>
            </c:pt>
          </c:strCache>
        </c:strRef>
      </c:tx>
      <c:layout>
        <c:manualLayout>
          <c:xMode val="edge"/>
          <c:yMode val="edge"/>
          <c:x val="0.38620170940170945"/>
          <c:y val="1.266490765171503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592103338514332E-2"/>
          <c:y val="0.10041134975465681"/>
          <c:w val="0.92802568754733405"/>
          <c:h val="0.7491291737692984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'produksjonsdata-Sm3'!$C$2:$D$2</c:f>
              <c:strCache>
                <c:ptCount val="1"/>
                <c:pt idx="0">
                  <c:v>Oil</c:v>
                </c:pt>
              </c:strCache>
            </c:strRef>
          </c:tx>
          <c:spPr>
            <a:solidFill>
              <a:srgbClr val="38A800"/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F59-4F1B-A1F9-D6BAAE15D96E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F59-4F1B-A1F9-D6BAAE15D96E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2F59-4F1B-A1F9-D6BAAE15D96E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2F59-4F1B-A1F9-D6BAAE15D96E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2F59-4F1B-A1F9-D6BAAE15D96E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2F59-4F1B-A1F9-D6BAAE15D96E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2F59-4F1B-A1F9-D6BAAE15D96E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2F59-4F1B-A1F9-D6BAAE15D96E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2F59-4F1B-A1F9-D6BAAE15D96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2F59-4F1B-A1F9-D6BAAE15D96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2F59-4F1B-A1F9-D6BAAE15D96E}"/>
              </c:ext>
            </c:extLst>
          </c:dPt>
          <c:dPt>
            <c:idx val="11"/>
            <c:invertIfNegative val="0"/>
            <c:bubble3D val="0"/>
            <c:spPr>
              <a:solidFill>
                <a:srgbClr val="92D050"/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0" h="0"/>
              </a:sp3d>
            </c:spPr>
            <c:extLst>
              <c:ext xmlns:c16="http://schemas.microsoft.com/office/drawing/2014/chart" uri="{C3380CC4-5D6E-409C-BE32-E72D297353CC}">
                <c16:uniqueId val="{0000000C-2F59-4F1B-A1F9-D6BAAE15D96E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dag'!$D$20:$D$31</c:f>
              <c:numCache>
                <c:formatCode>0.000</c:formatCode>
                <c:ptCount val="12"/>
                <c:pt idx="0">
                  <c:v>1.7646493548387094</c:v>
                </c:pt>
                <c:pt idx="1">
                  <c:v>1.7744539285714287</c:v>
                </c:pt>
                <c:pt idx="2">
                  <c:v>1.8336364516129033</c:v>
                </c:pt>
                <c:pt idx="3">
                  <c:v>1.8037623333333335</c:v>
                </c:pt>
                <c:pt idx="4">
                  <c:v>1.7825048387096774</c:v>
                </c:pt>
                <c:pt idx="5">
                  <c:v>1.8182293333333335</c:v>
                </c:pt>
                <c:pt idx="6">
                  <c:v>1.8362741935483871</c:v>
                </c:pt>
                <c:pt idx="7">
                  <c:v>1.7896064516129033</c:v>
                </c:pt>
                <c:pt idx="8">
                  <c:v>1.6773333333333333</c:v>
                </c:pt>
                <c:pt idx="9">
                  <c:v>1.771548064516129</c:v>
                </c:pt>
                <c:pt idx="10">
                  <c:v>1.7786023333333334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F59-4F1B-A1F9-D6BAAE15D96E}"/>
            </c:ext>
          </c:extLst>
        </c:ser>
        <c:ser>
          <c:idx val="1"/>
          <c:order val="1"/>
          <c:tx>
            <c:strRef>
              <c:f>'produksjonsdata-Sm3'!$E$2</c:f>
              <c:strCache>
                <c:ptCount val="1"/>
                <c:pt idx="0">
                  <c:v>Condensate </c:v>
                </c:pt>
              </c:strCache>
            </c:strRef>
          </c:tx>
          <c:spPr>
            <a:pattFill prst="smCheck">
              <a:fgClr>
                <a:srgbClr val="FF00FF"/>
              </a:fgClr>
              <a:bgClr>
                <a:schemeClr val="bg1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dag'!$E$20:$E$31</c:f>
              <c:numCache>
                <c:formatCode>0.000</c:formatCode>
                <c:ptCount val="12"/>
                <c:pt idx="0">
                  <c:v>2.4957096774193548E-2</c:v>
                </c:pt>
                <c:pt idx="1">
                  <c:v>2.4261428571428573E-2</c:v>
                </c:pt>
                <c:pt idx="2">
                  <c:v>2.2725161290322579E-2</c:v>
                </c:pt>
                <c:pt idx="3">
                  <c:v>2.2853666666666668E-2</c:v>
                </c:pt>
                <c:pt idx="4">
                  <c:v>9.1306451612903211E-3</c:v>
                </c:pt>
                <c:pt idx="5">
                  <c:v>7.7576666666666662E-3</c:v>
                </c:pt>
                <c:pt idx="6">
                  <c:v>1.8058387096774195E-2</c:v>
                </c:pt>
                <c:pt idx="7">
                  <c:v>2.373967741935484E-2</c:v>
                </c:pt>
                <c:pt idx="8">
                  <c:v>1.7612000000000003E-2</c:v>
                </c:pt>
                <c:pt idx="9">
                  <c:v>2.1304838709677417E-2</c:v>
                </c:pt>
                <c:pt idx="10">
                  <c:v>2.0337666666666667E-2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59-4F1B-A1F9-D6BAAE15D96E}"/>
            </c:ext>
          </c:extLst>
        </c:ser>
        <c:ser>
          <c:idx val="2"/>
          <c:order val="2"/>
          <c:tx>
            <c:strRef>
              <c:f>'produksjonsdata-Sm3'!$F$5</c:f>
              <c:strCache>
                <c:ptCount val="1"/>
                <c:pt idx="0">
                  <c:v>NGL</c:v>
                </c:pt>
              </c:strCache>
            </c:strRef>
          </c:tx>
          <c:spPr>
            <a:pattFill prst="wdUpDiag">
              <a:fgClr>
                <a:srgbClr val="FFFF00"/>
              </a:fgClr>
              <a:bgClr>
                <a:srgbClr val="002060"/>
              </a:bgClr>
            </a:patt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0" h="0"/>
            </a:sp3d>
          </c:spPr>
          <c:invertIfNegative val="0"/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dag'!$F$20:$F$31</c:f>
              <c:numCache>
                <c:formatCode>0.000</c:formatCode>
                <c:ptCount val="12"/>
                <c:pt idx="0">
                  <c:v>0.20574387096774197</c:v>
                </c:pt>
                <c:pt idx="1">
                  <c:v>0.20464964285714288</c:v>
                </c:pt>
                <c:pt idx="2">
                  <c:v>0.20351193548387095</c:v>
                </c:pt>
                <c:pt idx="3">
                  <c:v>0.22308533333333333</c:v>
                </c:pt>
                <c:pt idx="4">
                  <c:v>0.21020774193548389</c:v>
                </c:pt>
                <c:pt idx="5">
                  <c:v>0.19037733333333334</c:v>
                </c:pt>
                <c:pt idx="6">
                  <c:v>0.20493225806451612</c:v>
                </c:pt>
                <c:pt idx="7">
                  <c:v>0.19945387096774192</c:v>
                </c:pt>
                <c:pt idx="8">
                  <c:v>0.15829833333333332</c:v>
                </c:pt>
                <c:pt idx="9">
                  <c:v>0.19336677419354839</c:v>
                </c:pt>
                <c:pt idx="10">
                  <c:v>0.21553733333333333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622478392"/>
        <c:axId val="622483880"/>
      </c:barChart>
      <c:lineChart>
        <c:grouping val="standard"/>
        <c:varyColors val="0"/>
        <c:ser>
          <c:idx val="4"/>
          <c:order val="3"/>
          <c:tx>
            <c:strRef>
              <c:f>'produksjonsdata-Sm3'!$A$52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  <a:prstDash val="sysDash"/>
            </a:ln>
          </c:spPr>
          <c:marker>
            <c:symbol val="diamond"/>
            <c:size val="10"/>
            <c:spPr>
              <a:solidFill>
                <a:srgbClr val="C00000"/>
              </a:solidFill>
              <a:ln>
                <a:solidFill>
                  <a:srgbClr val="8064A2">
                    <a:shade val="95000"/>
                    <a:satMod val="105000"/>
                  </a:srgbClr>
                </a:solidFill>
              </a:ln>
            </c:spPr>
          </c:marker>
          <c:val>
            <c:numRef>
              <c:f>'produksjonsdata-per dag'!$M$20:$M$31</c:f>
              <c:numCache>
                <c:formatCode>0.000</c:formatCode>
                <c:ptCount val="12"/>
                <c:pt idx="0">
                  <c:v>2.0276628505381615</c:v>
                </c:pt>
                <c:pt idx="1">
                  <c:v>2.0357820619131788</c:v>
                </c:pt>
                <c:pt idx="2">
                  <c:v>2.0370367248659997</c:v>
                </c:pt>
                <c:pt idx="3">
                  <c:v>2.0269873085664667</c:v>
                </c:pt>
                <c:pt idx="4">
                  <c:v>1.9470884867302258</c:v>
                </c:pt>
                <c:pt idx="5">
                  <c:v>2.0022806776978337</c:v>
                </c:pt>
                <c:pt idx="6">
                  <c:v>2.064732969088968</c:v>
                </c:pt>
                <c:pt idx="7">
                  <c:v>1.985000504960355</c:v>
                </c:pt>
                <c:pt idx="8">
                  <c:v>1.9292128526095667</c:v>
                </c:pt>
                <c:pt idx="9">
                  <c:v>2.0659584447975483</c:v>
                </c:pt>
                <c:pt idx="10">
                  <c:v>2.0643330992753</c:v>
                </c:pt>
                <c:pt idx="11">
                  <c:v>2.0392449195767743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F59-4F1B-A1F9-D6BAAE15D96E}"/>
            </c:ext>
          </c:extLst>
        </c:ser>
        <c:ser>
          <c:idx val="3"/>
          <c:order val="4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  <a:effectLst/>
          </c:spPr>
          <c:marker>
            <c:symbol val="circle"/>
            <c:size val="9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val>
            <c:numRef>
              <c:f>'produksjonsdata-per dag'!$G$8:$G$19</c:f>
              <c:numCache>
                <c:formatCode>0.000</c:formatCode>
                <c:ptCount val="12"/>
                <c:pt idx="0">
                  <c:v>1.9671467741935484</c:v>
                </c:pt>
                <c:pt idx="1">
                  <c:v>1.9981982142857142</c:v>
                </c:pt>
                <c:pt idx="2">
                  <c:v>1.9478709677419355</c:v>
                </c:pt>
                <c:pt idx="3">
                  <c:v>1.8618399999999999</c:v>
                </c:pt>
                <c:pt idx="4">
                  <c:v>1.8161867741935485</c:v>
                </c:pt>
                <c:pt idx="5">
                  <c:v>1.5406306666666667</c:v>
                </c:pt>
                <c:pt idx="6">
                  <c:v>1.8732025806451613</c:v>
                </c:pt>
                <c:pt idx="7">
                  <c:v>2.0093506451612901</c:v>
                </c:pt>
                <c:pt idx="8">
                  <c:v>1.8373090000000001</c:v>
                </c:pt>
                <c:pt idx="9">
                  <c:v>1.9744512903225808</c:v>
                </c:pt>
                <c:pt idx="10">
                  <c:v>1.977576</c:v>
                </c:pt>
                <c:pt idx="11">
                  <c:v>2.0008287096774189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1-2F59-4F1B-A1F9-D6BAAE15D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78392"/>
        <c:axId val="622483880"/>
      </c:lineChart>
      <c:dateAx>
        <c:axId val="622478392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3880"/>
        <c:crosses val="autoZero"/>
        <c:auto val="0"/>
        <c:lblOffset val="100"/>
        <c:baseTimeUnit val="months"/>
      </c:dateAx>
      <c:valAx>
        <c:axId val="62248388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" sourceLinked="0"/>
        <c:majorTickMark val="none"/>
        <c:min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1400" b="1"/>
            </a:pPr>
            <a:endParaRPr lang="nb-NO"/>
          </a:p>
        </c:txPr>
        <c:crossAx val="622478392"/>
        <c:crosses val="autoZero"/>
        <c:crossBetween val="between"/>
        <c:minorUnit val="0.5"/>
      </c:valAx>
      <c:spPr>
        <a:ln w="12700">
          <a:solidFill>
            <a:srgbClr val="00206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8.8212123590542271E-2"/>
          <c:y val="0.93038639148540359"/>
          <c:w val="0.88953039589683447"/>
          <c:h val="5.8024191818711109E-2"/>
        </c:manualLayout>
      </c:layout>
      <c:overlay val="0"/>
      <c:spPr>
        <a:solidFill>
          <a:sysClr val="window" lastClr="FFFFFF"/>
        </a:solidFill>
        <a:ln>
          <a:noFill/>
        </a:ln>
        <a:effectLst>
          <a:outerShdw dist="38100" sx="1000" sy="1000" algn="tl" rotWithShape="0">
            <a:sysClr val="window" lastClr="FFFFFF">
              <a:lumMod val="50000"/>
            </a:sysClr>
          </a:outerShdw>
        </a:effectLst>
      </c:spPr>
      <c:txPr>
        <a:bodyPr/>
        <a:lstStyle/>
        <a:p>
          <a:pPr>
            <a:defRPr sz="1400" b="1" i="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'produksjonsdata-Sm3'!$A$44</c:f>
          <c:strCache>
            <c:ptCount val="1"/>
            <c:pt idx="0">
              <c:v>Gassproduksjon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81783059526359"/>
          <c:y val="0.1231412945375990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76D-45D1-B330-8B949A6CC59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76D-45D1-B330-8B949A6CC59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76D-45D1-B330-8B949A6CC59B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76D-45D1-B330-8B949A6CC59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76D-45D1-B330-8B949A6CC59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76D-45D1-B330-8B949A6CC59B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76D-45D1-B330-8B949A6CC59B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76D-45D1-B330-8B949A6CC59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76D-45D1-B330-8B949A6CC5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76D-45D1-B330-8B949A6CC59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76D-45D1-B330-8B949A6CC59B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0C-A76D-45D1-B330-8B949A6CC59B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358.96774193548384</c:v>
                </c:pt>
                <c:pt idx="1">
                  <c:v>356.07142857142856</c:v>
                </c:pt>
                <c:pt idx="2">
                  <c:v>354.38709677419354</c:v>
                </c:pt>
                <c:pt idx="3">
                  <c:v>341.9</c:v>
                </c:pt>
                <c:pt idx="4">
                  <c:v>275.96774193548384</c:v>
                </c:pt>
                <c:pt idx="5">
                  <c:v>252.6</c:v>
                </c:pt>
                <c:pt idx="6">
                  <c:v>324.61290322580646</c:v>
                </c:pt>
                <c:pt idx="7">
                  <c:v>313.70967741935482</c:v>
                </c:pt>
                <c:pt idx="8">
                  <c:v>201.26666666666668</c:v>
                </c:pt>
                <c:pt idx="9">
                  <c:v>328.77419354838707</c:v>
                </c:pt>
                <c:pt idx="10">
                  <c:v>362.8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622488584"/>
        <c:axId val="461184192"/>
      </c:barChart>
      <c:lineChart>
        <c:grouping val="standard"/>
        <c:varyColors val="0"/>
        <c:ser>
          <c:idx val="2"/>
          <c:order val="1"/>
          <c:tx>
            <c:strRef>
              <c:f>'produksjonsdata-Sm3'!$A$61</c:f>
              <c:strCache>
                <c:ptCount val="1"/>
                <c:pt idx="0">
                  <c:v>Prognose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A76D-45D1-B330-8B949A6CC59B}"/>
            </c:ext>
          </c:extLst>
        </c:ser>
        <c:ser>
          <c:idx val="1"/>
          <c:order val="2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76D-45D1-B330-8B949A6CC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2488584"/>
        <c:axId val="461184192"/>
      </c:lineChart>
      <c:dateAx>
        <c:axId val="622488584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4192"/>
        <c:crosses val="autoZero"/>
        <c:auto val="1"/>
        <c:lblOffset val="100"/>
        <c:baseTimeUnit val="months"/>
      </c:dateAx>
      <c:valAx>
        <c:axId val="46118419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622488584"/>
        <c:crosses val="autoZero"/>
        <c:crossBetween val="between"/>
        <c:minorUnit val="0.5"/>
      </c:valAx>
      <c:spPr>
        <a:ln w="12700" cmpd="sng">
          <a:solidFill>
            <a:schemeClr val="tx1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'produksjonsdata-Sm3'!$A$45</c:f>
          <c:strCache>
            <c:ptCount val="1"/>
            <c:pt idx="0">
              <c:v>Gas production 2023</c:v>
            </c:pt>
          </c:strCache>
        </c:strRef>
      </c:tx>
      <c:overlay val="0"/>
    </c:title>
    <c:autoTitleDeleted val="0"/>
    <c:plotArea>
      <c:layout>
        <c:manualLayout>
          <c:layoutTarget val="inner"/>
          <c:xMode val="edge"/>
          <c:yMode val="edge"/>
          <c:x val="0.11312560670903793"/>
          <c:y val="0.12740242482206909"/>
          <c:w val="0.87594162560723265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'produksjonsdata-Sm3'!$A$50</c:f>
              <c:strCache>
                <c:ptCount val="1"/>
                <c:pt idx="0">
                  <c:v>Daily production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1CFB-46DC-B846-704FAC5F9294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1CFB-46DC-B846-704FAC5F9294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5-1CFB-46DC-B846-704FAC5F9294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7-1CFB-46DC-B846-704FAC5F9294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1CFB-46DC-B846-704FAC5F9294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B-1CFB-46DC-B846-704FAC5F9294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D-1CFB-46DC-B846-704FAC5F9294}"/>
              </c:ext>
            </c:extLst>
          </c:dPt>
          <c:dPt>
            <c:idx val="7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F-1CFB-46DC-B846-704FAC5F9294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1-1CFB-46DC-B846-704FAC5F9294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3-1CFB-46DC-B846-704FAC5F9294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1CFB-46DC-B846-704FAC5F9294}"/>
              </c:ext>
            </c:extLst>
          </c:dPt>
          <c:dPt>
            <c:idx val="11"/>
            <c:invertIfNegative val="0"/>
            <c:bubble3D val="0"/>
            <c:spPr>
              <a:solidFill>
                <a:srgbClr val="FF7C80"/>
              </a:solidFill>
            </c:spPr>
            <c:extLst>
              <c:ext xmlns:c16="http://schemas.microsoft.com/office/drawing/2014/chart" uri="{C3380CC4-5D6E-409C-BE32-E72D297353CC}">
                <c16:uniqueId val="{00000017-1CFB-46DC-B846-704FAC5F9294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dag'!$I$20:$I$31</c:f>
              <c:numCache>
                <c:formatCode>0.000</c:formatCode>
                <c:ptCount val="12"/>
                <c:pt idx="0">
                  <c:v>358.96774193548384</c:v>
                </c:pt>
                <c:pt idx="1">
                  <c:v>356.07142857142856</c:v>
                </c:pt>
                <c:pt idx="2">
                  <c:v>354.38709677419354</c:v>
                </c:pt>
                <c:pt idx="3">
                  <c:v>341.9</c:v>
                </c:pt>
                <c:pt idx="4">
                  <c:v>275.96774193548384</c:v>
                </c:pt>
                <c:pt idx="5">
                  <c:v>252.6</c:v>
                </c:pt>
                <c:pt idx="6">
                  <c:v>324.61290322580646</c:v>
                </c:pt>
                <c:pt idx="7">
                  <c:v>313.70967741935482</c:v>
                </c:pt>
                <c:pt idx="8">
                  <c:v>201.26666666666668</c:v>
                </c:pt>
                <c:pt idx="9">
                  <c:v>328.77419354838707</c:v>
                </c:pt>
                <c:pt idx="10">
                  <c:v>362.8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77136"/>
        <c:axId val="461181056"/>
      </c:barChart>
      <c:lineChart>
        <c:grouping val="standard"/>
        <c:varyColors val="0"/>
        <c:ser>
          <c:idx val="2"/>
          <c:order val="1"/>
          <c:tx>
            <c:strRef>
              <c:f>'produksjonsdata-Sm3'!$A$62</c:f>
              <c:strCache>
                <c:ptCount val="1"/>
                <c:pt idx="0">
                  <c:v>Forecast 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10"/>
            <c:spPr>
              <a:solidFill>
                <a:srgbClr val="00B050"/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dag'!$H$20:$H$31</c:f>
              <c:numCache>
                <c:formatCode>0.000</c:formatCode>
                <c:ptCount val="12"/>
                <c:pt idx="0">
                  <c:v>355.87235029203811</c:v>
                </c:pt>
                <c:pt idx="1">
                  <c:v>358.12119285324127</c:v>
                </c:pt>
                <c:pt idx="2">
                  <c:v>352.83526410153115</c:v>
                </c:pt>
                <c:pt idx="3">
                  <c:v>334.76432994285955</c:v>
                </c:pt>
                <c:pt idx="4">
                  <c:v>295.90614746320119</c:v>
                </c:pt>
                <c:pt idx="5">
                  <c:v>299.05026765120328</c:v>
                </c:pt>
                <c:pt idx="6">
                  <c:v>359.29966422229757</c:v>
                </c:pt>
                <c:pt idx="7">
                  <c:v>317.23340424323499</c:v>
                </c:pt>
                <c:pt idx="8">
                  <c:v>319.1214246020109</c:v>
                </c:pt>
                <c:pt idx="9">
                  <c:v>354.73683258038659</c:v>
                </c:pt>
                <c:pt idx="10">
                  <c:v>356.13802212508409</c:v>
                </c:pt>
                <c:pt idx="11">
                  <c:v>352.08098292667233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9-1CFB-46DC-B846-704FAC5F9294}"/>
            </c:ext>
          </c:extLst>
        </c:ser>
        <c:ser>
          <c:idx val="1"/>
          <c:order val="2"/>
          <c:tx>
            <c:strRef>
              <c:f>'produksjonsdata-Sm3'!$A$54</c:f>
              <c:strCache>
                <c:ptCount val="1"/>
                <c:pt idx="0">
                  <c:v>Daily production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dag'!$I$8:$I$19</c:f>
              <c:numCache>
                <c:formatCode>0.000</c:formatCode>
                <c:ptCount val="12"/>
                <c:pt idx="0">
                  <c:v>343.35483870967744</c:v>
                </c:pt>
                <c:pt idx="1">
                  <c:v>348.32142857142856</c:v>
                </c:pt>
                <c:pt idx="2">
                  <c:v>338.38709677419354</c:v>
                </c:pt>
                <c:pt idx="3">
                  <c:v>329.16666666666669</c:v>
                </c:pt>
                <c:pt idx="4">
                  <c:v>324.06451612903226</c:v>
                </c:pt>
                <c:pt idx="5">
                  <c:v>331.86666666666667</c:v>
                </c:pt>
                <c:pt idx="6">
                  <c:v>350.74193548387098</c:v>
                </c:pt>
                <c:pt idx="7">
                  <c:v>345</c:v>
                </c:pt>
                <c:pt idx="8">
                  <c:v>303.23333333333335</c:v>
                </c:pt>
                <c:pt idx="9">
                  <c:v>349.35483870967744</c:v>
                </c:pt>
                <c:pt idx="10">
                  <c:v>344.96666666666664</c:v>
                </c:pt>
                <c:pt idx="11">
                  <c:v>360.25806451612902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A-1CFB-46DC-B846-704FAC5F9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77136"/>
        <c:axId val="461181056"/>
      </c:lineChart>
      <c:dateAx>
        <c:axId val="461177136"/>
        <c:scaling>
          <c:orientation val="minMax"/>
        </c:scaling>
        <c:delete val="0"/>
        <c:axPos val="b"/>
        <c:numFmt formatCode="[$-409]mmm;@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056"/>
        <c:crosses val="autoZero"/>
        <c:auto val="1"/>
        <c:lblOffset val="100"/>
        <c:baseTimeUnit val="months"/>
      </c:dateAx>
      <c:valAx>
        <c:axId val="4611810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136"/>
        <c:crosses val="autoZero"/>
        <c:crossBetween val="between"/>
        <c:minorUnit val="0.5"/>
      </c:valAx>
      <c:spPr>
        <a:ln w="12700">
          <a:solidFill>
            <a:sysClr val="windowText" lastClr="000000"/>
          </a:solidFill>
        </a:ln>
      </c:spPr>
    </c:plotArea>
    <c:legend>
      <c:legendPos val="b"/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Total produksjon o.e.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767719289149005"/>
          <c:y val="0.12950977368705649"/>
          <c:w val="0.87866853765973063"/>
          <c:h val="0.726739839722554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'produksjonsdata-Sm3'!$A$49</c:f>
              <c:strCache>
                <c:ptCount val="1"/>
                <c:pt idx="0">
                  <c:v>Daglig produksjon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0-A51A-4113-8C82-62FDFFF679BA}"/>
              </c:ext>
            </c:extLst>
          </c:dPt>
          <c:dPt>
            <c:idx val="1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51A-4113-8C82-62FDFFF679BA}"/>
              </c:ext>
            </c:extLst>
          </c:dPt>
          <c:dPt>
            <c:idx val="2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2-A51A-4113-8C82-62FDFFF679BA}"/>
              </c:ext>
            </c:extLst>
          </c:dPt>
          <c:dPt>
            <c:idx val="3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A51A-4113-8C82-62FDFFF679BA}"/>
              </c:ext>
            </c:extLst>
          </c:dPt>
          <c:dPt>
            <c:idx val="4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4-A51A-4113-8C82-62FDFFF679BA}"/>
              </c:ext>
            </c:extLst>
          </c:dPt>
          <c:dPt>
            <c:idx val="5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5-A51A-4113-8C82-62FDFFF679BA}"/>
              </c:ext>
            </c:extLst>
          </c:dPt>
          <c:dPt>
            <c:idx val="6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6-A51A-4113-8C82-62FDFFF679BA}"/>
              </c:ext>
            </c:extLst>
          </c:dPt>
          <c:dPt>
            <c:idx val="7"/>
            <c:invertIfNegative val="0"/>
            <c:bubble3D val="0"/>
            <c:spPr>
              <a:solidFill>
                <a:srgbClr val="0070C0"/>
              </a:solidFill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8-A51A-4113-8C82-62FDFFF679BA}"/>
              </c:ext>
            </c:extLst>
          </c:dPt>
          <c:dPt>
            <c:idx val="8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51A-4113-8C82-62FDFFF679BA}"/>
              </c:ext>
            </c:extLst>
          </c:dPt>
          <c:dPt>
            <c:idx val="9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A-A51A-4113-8C82-62FDFFF679BA}"/>
              </c:ext>
            </c:extLst>
          </c:dPt>
          <c:dPt>
            <c:idx val="10"/>
            <c:invertIfNegative val="0"/>
            <c:bubble3D val="0"/>
            <c:spPr>
              <a:solidFill>
                <a:srgbClr val="0070C0"/>
              </a:solidFill>
              <a:ln>
                <a:solidFill>
                  <a:srgbClr val="00206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51A-4113-8C82-62FDFFF679BA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D-A51A-4113-8C82-62FDFFF679BA}"/>
              </c:ext>
            </c:extLst>
          </c:dPt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dag'!$J$20:$J$31</c:f>
              <c:numCache>
                <c:formatCode>0.000</c:formatCode>
                <c:ptCount val="12"/>
                <c:pt idx="0">
                  <c:v>0.67619354838709667</c:v>
                </c:pt>
                <c:pt idx="1">
                  <c:v>0.67457142857142849</c:v>
                </c:pt>
                <c:pt idx="2">
                  <c:v>0.68187096774193556</c:v>
                </c:pt>
                <c:pt idx="3">
                  <c:v>0.66776666666666673</c:v>
                </c:pt>
                <c:pt idx="4">
                  <c:v>0.59422580645161294</c:v>
                </c:pt>
                <c:pt idx="5">
                  <c:v>0.57316666666666671</c:v>
                </c:pt>
                <c:pt idx="6">
                  <c:v>0.65200000000000014</c:v>
                </c:pt>
                <c:pt idx="7">
                  <c:v>0.63370967741935491</c:v>
                </c:pt>
                <c:pt idx="8">
                  <c:v>0.49590000000000001</c:v>
                </c:pt>
                <c:pt idx="9">
                  <c:v>0.6445483870967742</c:v>
                </c:pt>
                <c:pt idx="10">
                  <c:v>0.68306666666666671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-25"/>
        <c:axId val="461181840"/>
        <c:axId val="461177920"/>
      </c:barChart>
      <c:lineChart>
        <c:grouping val="standard"/>
        <c:varyColors val="0"/>
        <c:ser>
          <c:idx val="1"/>
          <c:order val="1"/>
          <c:tx>
            <c:strRef>
              <c:f>'produksjonsdata-Sm3'!$A$53</c:f>
              <c:strCache>
                <c:ptCount val="1"/>
                <c:pt idx="0">
                  <c:v>Daglig produksjon 2022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8"/>
            <c:spPr>
              <a:solidFill>
                <a:schemeClr val="tx2">
                  <a:lumMod val="60000"/>
                  <a:lumOff val="40000"/>
                </a:schemeClr>
              </a:solidFill>
            </c:spPr>
          </c:marker>
          <c:cat>
            <c:numRef>
              <c:f>'produksjonsdata-Sm3'!$B$20:$B$31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'produksjonsdata-per dag'!$J$8:$J$19</c:f>
              <c:numCache>
                <c:formatCode>0.000</c:formatCode>
                <c:ptCount val="12"/>
                <c:pt idx="0">
                  <c:v>0.65609677419354839</c:v>
                </c:pt>
                <c:pt idx="1">
                  <c:v>0.66600000000000004</c:v>
                </c:pt>
                <c:pt idx="2">
                  <c:v>0.64806451612903226</c:v>
                </c:pt>
                <c:pt idx="3">
                  <c:v>0.62516666666666665</c:v>
                </c:pt>
                <c:pt idx="4">
                  <c:v>0.61280645161290326</c:v>
                </c:pt>
                <c:pt idx="5">
                  <c:v>0.57680000000000009</c:v>
                </c:pt>
                <c:pt idx="6">
                  <c:v>0.64854838709677409</c:v>
                </c:pt>
                <c:pt idx="7">
                  <c:v>0.66445161290322574</c:v>
                </c:pt>
                <c:pt idx="8">
                  <c:v>0.59533333333333327</c:v>
                </c:pt>
                <c:pt idx="9">
                  <c:v>0.66325806451612901</c:v>
                </c:pt>
                <c:pt idx="10">
                  <c:v>0.65936666666666666</c:v>
                </c:pt>
                <c:pt idx="11">
                  <c:v>0.67835483870967728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F-A51A-4113-8C82-62FDFFF67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181840"/>
        <c:axId val="461177920"/>
      </c:lineChart>
      <c:dateAx>
        <c:axId val="461181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77920"/>
        <c:crosses val="autoZero"/>
        <c:auto val="1"/>
        <c:lblOffset val="100"/>
        <c:baseTimeUnit val="months"/>
      </c:dateAx>
      <c:valAx>
        <c:axId val="4611779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0.00" sourceLinked="0"/>
        <c:majorTickMark val="none"/>
        <c:minorTickMark val="none"/>
        <c:tickLblPos val="nextTo"/>
        <c:txPr>
          <a:bodyPr/>
          <a:lstStyle/>
          <a:p>
            <a:pPr>
              <a:defRPr sz="1200" b="1"/>
            </a:pPr>
            <a:endParaRPr lang="nb-NO"/>
          </a:p>
        </c:txPr>
        <c:crossAx val="461181840"/>
        <c:crosses val="autoZero"/>
        <c:crossBetween val="between"/>
      </c:valAx>
      <c:spPr>
        <a:ln w="12700" cmpd="sng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6410112405014121"/>
          <c:y val="0.90804776986342528"/>
          <c:w val="0.73551804225910611"/>
          <c:h val="7.2874328705732128E-2"/>
        </c:manualLayout>
      </c:layout>
      <c:overlay val="0"/>
      <c:txPr>
        <a:bodyPr/>
        <a:lstStyle/>
        <a:p>
          <a:pPr>
            <a:defRPr sz="1400" b="1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 codeName="Diagram3"/>
  <sheetViews>
    <sheetView zoomScale="115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 codeName="Diagram4"/>
  <sheetViews>
    <sheetView zoomScale="90" workbookViewId="0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 codeName="Diagram7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 codeName="Diagram8"/>
  <sheetViews>
    <sheetView zoomScale="90"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workbookViewId="0"/>
  </sheetViews>
  <pageMargins left="0.70866141732283472" right="0.70866141732283472" top="0.78740157480314965" bottom="0.78740157480314965" header="0.31496062992125984" footer="0.31496062992125984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10" name="Bil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76250"/>
          <a:ext cx="457200" cy="742950"/>
        </a:xfrm>
        <a:prstGeom prst="rect">
          <a:avLst/>
        </a:prstGeom>
      </xdr:spPr>
    </xdr:pic>
    <xdr:clientData/>
  </xdr:twoCellAnchor>
  <xdr:twoCellAnchor editAs="oneCell">
    <xdr:from>
      <xdr:col>0</xdr:col>
      <xdr:colOff>551392</xdr:colOff>
      <xdr:row>5</xdr:row>
      <xdr:rowOff>5291</xdr:rowOff>
    </xdr:from>
    <xdr:to>
      <xdr:col>0</xdr:col>
      <xdr:colOff>1025737</xdr:colOff>
      <xdr:row>5</xdr:row>
      <xdr:rowOff>704426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1392" y="1719791"/>
          <a:ext cx="471170" cy="714375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0.04892</cdr:x>
      <cdr:y>0.04793</cdr:y>
    </cdr:from>
    <cdr:to>
      <cdr:x>0.19053</cdr:x>
      <cdr:y>0.09101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52854" y="286168"/>
          <a:ext cx="1310769" cy="257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bbl/day</a:t>
          </a:r>
        </a:p>
      </cdr:txBody>
    </cdr:sp>
  </cdr:relSizeAnchor>
  <cdr:relSizeAnchor xmlns:cdr="http://schemas.openxmlformats.org/drawingml/2006/chartDrawing">
    <cdr:from>
      <cdr:x>0.78098</cdr:x>
      <cdr:y>0.43543</cdr:y>
    </cdr:from>
    <cdr:to>
      <cdr:x>0.82609</cdr:x>
      <cdr:y>0.74867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496010" y="3331583"/>
          <a:ext cx="1873044" cy="4172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0.90468</cdr:x>
      <cdr:y>0.01994</cdr:y>
    </cdr:from>
    <cdr:to>
      <cdr:x>0.97671</cdr:x>
      <cdr:y>0.1013</cdr:y>
    </cdr:to>
    <cdr:pic>
      <cdr:nvPicPr>
        <cdr:cNvPr id="5" name="Bilde 4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06662A76-D188-4D24-9EBE-98C0F8FAB7E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74062" y="119063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0.1928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7871" y="278586"/>
          <a:ext cx="1344662" cy="37602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Sm³/dag</a:t>
          </a:r>
        </a:p>
      </cdr:txBody>
    </cdr:sp>
  </cdr:relSizeAnchor>
  <cdr:relSizeAnchor xmlns:cdr="http://schemas.openxmlformats.org/drawingml/2006/chartDrawing">
    <cdr:from>
      <cdr:x>0.78014</cdr:x>
      <cdr:y>0.39865</cdr:y>
    </cdr:from>
    <cdr:to>
      <cdr:x>0.8318</cdr:x>
      <cdr:y>0.66903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646730" y="2953193"/>
          <a:ext cx="1616760" cy="4778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1BC4D65-F4E0-480B-9598-3857393634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0.04807</cdr:x>
      <cdr:y>0.05118</cdr:y>
    </cdr:from>
    <cdr:to>
      <cdr:x>0.19339</cdr:x>
      <cdr:y>0.11439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45402" y="305115"/>
          <a:ext cx="1346440" cy="3768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Sm³/day</a:t>
          </a:r>
        </a:p>
      </cdr:txBody>
    </cdr:sp>
  </cdr:relSizeAnchor>
  <cdr:relSizeAnchor xmlns:cdr="http://schemas.openxmlformats.org/drawingml/2006/chartDrawing">
    <cdr:from>
      <cdr:x>0.79362</cdr:x>
      <cdr:y>0.29938</cdr:y>
    </cdr:from>
    <cdr:to>
      <cdr:x>0.84211</cdr:x>
      <cdr:y>0.63186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571046" y="2559942"/>
          <a:ext cx="1988092" cy="4485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0.8972</cdr:x>
      <cdr:y>0.01453</cdr:y>
    </cdr:from>
    <cdr:to>
      <cdr:x>0.96916</cdr:x>
      <cdr:y>0.09601</cdr:y>
    </cdr:to>
    <cdr:pic>
      <cdr:nvPicPr>
        <cdr:cNvPr id="7" name="Bilde 6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A7CFE44E-49D0-42A3-9B27-05C72018EC93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12728" y="86591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267825" cy="5991225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0.50012</cdr:x>
      <cdr:y>0.003</cdr:y>
    </cdr:from>
    <cdr:to>
      <cdr:x>0.50503</cdr:x>
      <cdr:y>0.04495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654644" y="17882"/>
          <a:ext cx="45719" cy="2500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0.04736</cdr:x>
      <cdr:y>0.04679</cdr:y>
    </cdr:from>
    <cdr:to>
      <cdr:x>0.23134</cdr:x>
      <cdr:y>0.10995</cdr:y>
    </cdr:to>
    <cdr:sp macro="" textlink="">
      <cdr:nvSpPr>
        <cdr:cNvPr id="6" name="TekstSylinder 5"/>
        <cdr:cNvSpPr txBox="1"/>
      </cdr:nvSpPr>
      <cdr:spPr>
        <a:xfrm xmlns:a="http://schemas.openxmlformats.org/drawingml/2006/main">
          <a:off x="439621" y="281107"/>
          <a:ext cx="1707834" cy="37945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Sm³</a:t>
          </a:r>
          <a:r>
            <a:rPr lang="nb-NO" sz="1200" b="1" baseline="0"/>
            <a:t> o.e. per 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0.78502</cdr:x>
      <cdr:y>0.29461</cdr:y>
    </cdr:from>
    <cdr:to>
      <cdr:x>0.83042</cdr:x>
      <cdr:y>0.6105</cdr:y>
    </cdr:to>
    <cdr:sp macro="" textlink="">
      <cdr:nvSpPr>
        <cdr:cNvPr id="5" name="TekstSylinder 4"/>
        <cdr:cNvSpPr txBox="1"/>
      </cdr:nvSpPr>
      <cdr:spPr>
        <a:xfrm xmlns:a="http://schemas.openxmlformats.org/drawingml/2006/main" rot="16200000">
          <a:off x="6539515" y="2500961"/>
          <a:ext cx="1892568" cy="42075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0.90931</cdr:x>
      <cdr:y>0.01587</cdr:y>
    </cdr:from>
    <cdr:to>
      <cdr:x>0.97112</cdr:x>
      <cdr:y>0.09586</cdr:y>
    </cdr:to>
    <cdr:pic>
      <cdr:nvPicPr>
        <cdr:cNvPr id="7" name="Bilde 6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85C4C3E3-564A-4602-A2E5-C090283C5DA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407191" y="94463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2</xdr:row>
      <xdr:rowOff>95250</xdr:rowOff>
    </xdr:from>
    <xdr:to>
      <xdr:col>0</xdr:col>
      <xdr:colOff>935355</xdr:colOff>
      <xdr:row>3</xdr:row>
      <xdr:rowOff>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461010"/>
          <a:ext cx="457200" cy="636270"/>
        </a:xfrm>
        <a:prstGeom prst="rect">
          <a:avLst/>
        </a:prstGeom>
      </xdr:spPr>
    </xdr:pic>
    <xdr:clientData/>
  </xdr:twoCellAnchor>
  <xdr:twoCellAnchor editAs="oneCell">
    <xdr:from>
      <xdr:col>0</xdr:col>
      <xdr:colOff>466725</xdr:colOff>
      <xdr:row>5</xdr:row>
      <xdr:rowOff>47625</xdr:rowOff>
    </xdr:from>
    <xdr:to>
      <xdr:col>0</xdr:col>
      <xdr:colOff>935355</xdr:colOff>
      <xdr:row>6</xdr:row>
      <xdr:rowOff>2540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6725" y="1510665"/>
          <a:ext cx="457200" cy="6800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6522" cy="597590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0.76432</cdr:x>
      <cdr:y>0.37591</cdr:y>
    </cdr:from>
    <cdr:to>
      <cdr:x>0.81106</cdr:x>
      <cdr:y>0.61712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592601" y="2757699"/>
          <a:ext cx="1445144" cy="4340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0.89805</cdr:x>
      <cdr:y>0.03965</cdr:y>
    </cdr:from>
    <cdr:to>
      <cdr:x>0.95945</cdr:x>
      <cdr:y>0.11895</cdr:y>
    </cdr:to>
    <cdr:pic>
      <cdr:nvPicPr>
        <cdr:cNvPr id="4" name="Bilde 3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446BF632-671C-4CE6-9769-CA29CDBEDCD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58188" y="238125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8158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0.80087</cdr:x>
      <cdr:y>0.36185</cdr:y>
    </cdr:from>
    <cdr:to>
      <cdr:x>0.8514</cdr:x>
      <cdr:y>0.70266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6648857" y="2948164"/>
          <a:ext cx="2037902" cy="468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Preliminary</a:t>
          </a:r>
        </a:p>
      </cdr:txBody>
    </cdr:sp>
  </cdr:relSizeAnchor>
  <cdr:relSizeAnchor xmlns:cdr="http://schemas.openxmlformats.org/drawingml/2006/chartDrawing">
    <cdr:from>
      <cdr:x>0.88781</cdr:x>
      <cdr:y>0.03701</cdr:y>
    </cdr:from>
    <cdr:to>
      <cdr:x>0.95945</cdr:x>
      <cdr:y>0.11789</cdr:y>
    </cdr:to>
    <cdr:pic>
      <cdr:nvPicPr>
        <cdr:cNvPr id="3" name="Bilde 2" descr="npd-stor-farge.png">
          <a:extLst xmlns:a="http://schemas.openxmlformats.org/drawingml/2006/main">
            <a:ext uri="{FF2B5EF4-FFF2-40B4-BE49-F238E27FC236}">
              <a16:creationId xmlns:a16="http://schemas.microsoft.com/office/drawing/2014/main" id="{93FA054D-06C8-439F-A670-B6890A29D66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262937" y="222250"/>
          <a:ext cx="666750" cy="48577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55125" cy="605366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0.04793</cdr:x>
      <cdr:y>0.05238</cdr:y>
    </cdr:from>
    <cdr:to>
      <cdr:x>0.18948</cdr:x>
      <cdr:y>0.09547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444419" y="313140"/>
          <a:ext cx="1312511" cy="257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200" b="1"/>
            <a:t>Mill. fat/dag</a:t>
          </a:r>
        </a:p>
        <a:p xmlns:a="http://schemas.openxmlformats.org/drawingml/2006/main">
          <a:endParaRPr lang="nb-NO" sz="1200" b="1"/>
        </a:p>
      </cdr:txBody>
    </cdr:sp>
  </cdr:relSizeAnchor>
  <cdr:relSizeAnchor xmlns:cdr="http://schemas.openxmlformats.org/drawingml/2006/chartDrawing">
    <cdr:from>
      <cdr:x>0.75262</cdr:x>
      <cdr:y>0.49031</cdr:y>
    </cdr:from>
    <cdr:to>
      <cdr:x>0.7998</cdr:x>
      <cdr:y>0.74651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6404300" y="3525441"/>
          <a:ext cx="1550950" cy="4364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600"/>
            <a:t>Foreløpig</a:t>
          </a:r>
        </a:p>
      </cdr:txBody>
    </cdr:sp>
  </cdr:relSizeAnchor>
  <cdr:relSizeAnchor xmlns:cdr="http://schemas.openxmlformats.org/drawingml/2006/chartDrawing">
    <cdr:from>
      <cdr:x>0.00033</cdr:x>
      <cdr:y>0.00051</cdr:y>
    </cdr:from>
    <cdr:to>
      <cdr:x>0.09858</cdr:x>
      <cdr:y>0.15277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3049" y="304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0.90484</cdr:x>
      <cdr:y>0.01991</cdr:y>
    </cdr:from>
    <cdr:to>
      <cdr:x>0.96648</cdr:x>
      <cdr:y>0.09957</cdr:y>
    </cdr:to>
    <cdr:pic>
      <cdr:nvPicPr>
        <cdr:cNvPr id="6" name="Bilde 5" descr="od-stor-farge.png">
          <a:extLst xmlns:a="http://schemas.openxmlformats.org/drawingml/2006/main">
            <a:ext uri="{FF2B5EF4-FFF2-40B4-BE49-F238E27FC236}">
              <a16:creationId xmlns:a16="http://schemas.microsoft.com/office/drawing/2014/main" id="{93A92A55-468A-4BC5-9F8A-0F27691ECFC5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8389938" y="119062"/>
          <a:ext cx="571500" cy="476250"/>
        </a:xfrm>
        <a:prstGeom xmlns:a="http://schemas.openxmlformats.org/drawingml/2006/main" prst="rect">
          <a:avLst/>
        </a:prstGeom>
      </cdr:spPr>
    </cdr:pic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49833" cy="597958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9">
    <tabColor rgb="FFFFFF00"/>
    <pageSetUpPr fitToPage="1"/>
  </sheetPr>
  <dimension ref="A2:R62"/>
  <sheetViews>
    <sheetView tabSelected="1" topLeftCell="B1" zoomScale="90" zoomScaleNormal="90" workbookViewId="0">
      <selection activeCell="I30" sqref="I30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4.42578125" bestFit="1" customWidth="1"/>
    <col min="13" max="13" width="14.5703125" customWidth="1"/>
    <col min="14" max="14" width="13.42578125" customWidth="1"/>
    <col min="15" max="15" width="6.5703125" customWidth="1"/>
  </cols>
  <sheetData>
    <row r="2" spans="1:15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52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5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5" x14ac:dyDescent="0.25">
      <c r="A4" s="8" t="s">
        <v>11</v>
      </c>
      <c r="B4" s="8" t="s">
        <v>12</v>
      </c>
      <c r="C4" s="8" t="s">
        <v>13</v>
      </c>
      <c r="D4" s="8" t="s">
        <v>13</v>
      </c>
      <c r="E4" s="8" t="s">
        <v>13</v>
      </c>
      <c r="F4" s="8" t="s">
        <v>13</v>
      </c>
      <c r="G4" s="8" t="s">
        <v>13</v>
      </c>
      <c r="H4" s="8" t="s">
        <v>14</v>
      </c>
      <c r="I4" s="8" t="s">
        <v>14</v>
      </c>
      <c r="J4" s="8" t="s">
        <v>15</v>
      </c>
      <c r="K4" s="8" t="s">
        <v>13</v>
      </c>
      <c r="L4" s="8" t="s">
        <v>13</v>
      </c>
      <c r="M4" s="8" t="s">
        <v>13</v>
      </c>
      <c r="N4" s="8" t="s">
        <v>16</v>
      </c>
    </row>
    <row r="5" spans="1:15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53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5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50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5" x14ac:dyDescent="0.25">
      <c r="A7" s="5" t="s">
        <v>25</v>
      </c>
      <c r="B7" s="5" t="s">
        <v>26</v>
      </c>
      <c r="C7" s="5" t="s">
        <v>13</v>
      </c>
      <c r="D7" s="5" t="s">
        <v>13</v>
      </c>
      <c r="E7" s="5" t="s">
        <v>13</v>
      </c>
      <c r="F7" s="5" t="s">
        <v>13</v>
      </c>
      <c r="G7" s="5" t="s">
        <v>13</v>
      </c>
      <c r="H7" s="5" t="s">
        <v>14</v>
      </c>
      <c r="I7" s="5" t="s">
        <v>14</v>
      </c>
      <c r="J7" s="5" t="s">
        <v>15</v>
      </c>
      <c r="K7" s="5" t="s">
        <v>13</v>
      </c>
      <c r="L7" s="5" t="s">
        <v>13</v>
      </c>
      <c r="M7" s="5" t="s">
        <v>13</v>
      </c>
      <c r="N7" s="5" t="s">
        <v>27</v>
      </c>
    </row>
    <row r="8" spans="1:15" x14ac:dyDescent="0.25">
      <c r="A8">
        <v>2022</v>
      </c>
      <c r="B8" s="1">
        <v>44562</v>
      </c>
      <c r="C8" s="17">
        <v>8.7522209919999998</v>
      </c>
      <c r="D8" s="13">
        <v>8.5540000000000003</v>
      </c>
      <c r="E8" s="13">
        <v>5.6000000000000001E-2</v>
      </c>
      <c r="F8" s="13">
        <v>1.085</v>
      </c>
      <c r="G8" s="4">
        <f t="shared" ref="G8:G31" si="0">SUM(D8:F8)</f>
        <v>9.6950000000000003</v>
      </c>
      <c r="H8" s="17">
        <v>10.644</v>
      </c>
      <c r="I8" s="13">
        <v>10.644</v>
      </c>
      <c r="J8" s="4">
        <f t="shared" ref="J8:J31" si="1">SUM(G8+I8)</f>
        <v>20.338999999999999</v>
      </c>
      <c r="K8" s="17">
        <v>4.8907038999999999E-2</v>
      </c>
      <c r="L8" s="17">
        <v>1.073</v>
      </c>
      <c r="M8" s="17">
        <f t="shared" ref="M8:M19" si="2">L8+K8+C8</f>
        <v>9.8741280309999997</v>
      </c>
      <c r="N8" s="17">
        <f t="shared" ref="N8:N19" si="3">SUM(C8+H8+K8+L8)/O8</f>
        <v>0.66187509777419351</v>
      </c>
      <c r="O8">
        <v>31</v>
      </c>
    </row>
    <row r="9" spans="1:15" x14ac:dyDescent="0.25">
      <c r="A9">
        <v>2022</v>
      </c>
      <c r="B9" s="1">
        <v>44593</v>
      </c>
      <c r="C9" s="17">
        <v>8.1453506979999997</v>
      </c>
      <c r="D9" s="2">
        <v>7.9219999999999997</v>
      </c>
      <c r="E9" s="2">
        <v>4.9000000000000002E-2</v>
      </c>
      <c r="F9" s="2">
        <v>0.92400000000000004</v>
      </c>
      <c r="G9" s="4">
        <f t="shared" si="0"/>
        <v>8.8949999999999996</v>
      </c>
      <c r="H9" s="17">
        <v>9.7520000000000007</v>
      </c>
      <c r="I9" s="2">
        <v>9.7530000000000001</v>
      </c>
      <c r="J9" s="4">
        <f t="shared" si="1"/>
        <v>18.648</v>
      </c>
      <c r="K9" s="17">
        <v>4.3578963999999998E-2</v>
      </c>
      <c r="L9" s="17">
        <v>0.91300000000000003</v>
      </c>
      <c r="M9" s="17">
        <f t="shared" si="2"/>
        <v>9.1019296619999999</v>
      </c>
      <c r="N9" s="17">
        <f t="shared" si="3"/>
        <v>0.67335463078571434</v>
      </c>
      <c r="O9">
        <v>28</v>
      </c>
    </row>
    <row r="10" spans="1:15" x14ac:dyDescent="0.25">
      <c r="A10">
        <v>2022</v>
      </c>
      <c r="B10" s="1">
        <v>44621</v>
      </c>
      <c r="C10" s="17">
        <v>9.1270554110000006</v>
      </c>
      <c r="D10" s="13">
        <v>8.5839999999999996</v>
      </c>
      <c r="E10" s="13">
        <v>5.5E-2</v>
      </c>
      <c r="F10" s="13">
        <v>0.96099999999999997</v>
      </c>
      <c r="G10" s="4">
        <f t="shared" si="0"/>
        <v>9.6</v>
      </c>
      <c r="H10" s="17">
        <v>10.489000000000001</v>
      </c>
      <c r="I10" s="13">
        <v>10.49</v>
      </c>
      <c r="J10" s="4">
        <f t="shared" si="1"/>
        <v>20.09</v>
      </c>
      <c r="K10" s="17">
        <v>4.8943878000000003E-2</v>
      </c>
      <c r="L10" s="17">
        <v>0.95</v>
      </c>
      <c r="M10" s="17">
        <f t="shared" si="2"/>
        <v>10.125999289000001</v>
      </c>
      <c r="N10" s="17">
        <f t="shared" si="3"/>
        <v>0.66499997706451608</v>
      </c>
      <c r="O10">
        <v>31</v>
      </c>
    </row>
    <row r="11" spans="1:15" x14ac:dyDescent="0.25">
      <c r="A11">
        <v>2022</v>
      </c>
      <c r="B11" s="1">
        <v>44652</v>
      </c>
      <c r="C11" s="17">
        <v>8.8536193740000009</v>
      </c>
      <c r="D11" s="13">
        <v>7.9340000000000002</v>
      </c>
      <c r="E11" s="13">
        <v>5.1999999999999998E-2</v>
      </c>
      <c r="F11" s="13">
        <v>0.89400000000000002</v>
      </c>
      <c r="G11" s="4">
        <f t="shared" si="0"/>
        <v>8.879999999999999</v>
      </c>
      <c r="H11" s="17">
        <v>9.8140000000000001</v>
      </c>
      <c r="I11" s="13">
        <v>9.875</v>
      </c>
      <c r="J11" s="4">
        <f t="shared" si="1"/>
        <v>18.754999999999999</v>
      </c>
      <c r="K11" s="17">
        <v>0.109137283</v>
      </c>
      <c r="L11" s="17">
        <v>0.96699999999999997</v>
      </c>
      <c r="M11" s="17">
        <f t="shared" si="2"/>
        <v>9.9297566570000004</v>
      </c>
      <c r="N11" s="17">
        <f t="shared" si="3"/>
        <v>0.6581252219</v>
      </c>
      <c r="O11">
        <v>30</v>
      </c>
    </row>
    <row r="12" spans="1:15" x14ac:dyDescent="0.25">
      <c r="A12">
        <v>2022</v>
      </c>
      <c r="B12" s="1">
        <v>44682</v>
      </c>
      <c r="C12" s="17">
        <v>8.1836980669999999</v>
      </c>
      <c r="D12" s="20">
        <v>8.0649999999999995</v>
      </c>
      <c r="E12" s="2">
        <v>5.2999999999999999E-2</v>
      </c>
      <c r="F12" s="2">
        <v>0.83299999999999996</v>
      </c>
      <c r="G12" s="4">
        <f t="shared" si="0"/>
        <v>8.9510000000000005</v>
      </c>
      <c r="H12" s="17">
        <v>9.8059999999999992</v>
      </c>
      <c r="I12" s="2">
        <v>10.045999999999999</v>
      </c>
      <c r="J12" s="4">
        <f t="shared" si="1"/>
        <v>18.997</v>
      </c>
      <c r="K12" s="17">
        <v>0.112383569</v>
      </c>
      <c r="L12" s="17">
        <v>0.98699999999999999</v>
      </c>
      <c r="M12" s="17">
        <f t="shared" si="2"/>
        <v>9.2830816360000004</v>
      </c>
      <c r="N12" s="17">
        <f t="shared" si="3"/>
        <v>0.61577682696774183</v>
      </c>
      <c r="O12">
        <v>31</v>
      </c>
    </row>
    <row r="13" spans="1:15" x14ac:dyDescent="0.25">
      <c r="A13">
        <v>2022</v>
      </c>
      <c r="B13" s="1">
        <v>44713</v>
      </c>
      <c r="C13" s="17">
        <v>6.1993399870000001</v>
      </c>
      <c r="D13" s="20">
        <v>6.3410000000000002</v>
      </c>
      <c r="E13" s="13">
        <v>0.11</v>
      </c>
      <c r="F13" s="13">
        <v>0.89700000000000002</v>
      </c>
      <c r="G13" s="4">
        <f t="shared" si="0"/>
        <v>7.3480000000000008</v>
      </c>
      <c r="H13" s="17">
        <v>10.002000000000001</v>
      </c>
      <c r="I13" s="13">
        <v>9.9559999999999995</v>
      </c>
      <c r="J13" s="4">
        <f t="shared" si="1"/>
        <v>17.304000000000002</v>
      </c>
      <c r="K13" s="17">
        <v>0.106236235</v>
      </c>
      <c r="L13" s="17">
        <v>0.98299999999999998</v>
      </c>
      <c r="M13" s="17">
        <f t="shared" si="2"/>
        <v>7.2885762219999997</v>
      </c>
      <c r="N13" s="17">
        <f t="shared" si="3"/>
        <v>0.57635254073333342</v>
      </c>
      <c r="O13">
        <v>30</v>
      </c>
    </row>
    <row r="14" spans="1:15" x14ac:dyDescent="0.25">
      <c r="A14">
        <v>2022</v>
      </c>
      <c r="B14" s="1">
        <v>44743</v>
      </c>
      <c r="C14" s="17">
        <v>9.101172365</v>
      </c>
      <c r="D14" s="13">
        <v>8.0879999999999992</v>
      </c>
      <c r="E14" s="13">
        <v>0.112</v>
      </c>
      <c r="F14" s="13">
        <v>1.032</v>
      </c>
      <c r="G14" s="4">
        <f t="shared" si="0"/>
        <v>9.2319999999999993</v>
      </c>
      <c r="H14" s="17">
        <v>10.308</v>
      </c>
      <c r="I14" s="13">
        <v>10.872999999999999</v>
      </c>
      <c r="J14" s="4">
        <f t="shared" si="1"/>
        <v>20.104999999999997</v>
      </c>
      <c r="K14" s="17">
        <v>0.110804555</v>
      </c>
      <c r="L14" s="17">
        <v>1.1100000000000001</v>
      </c>
      <c r="M14" s="17">
        <f t="shared" si="2"/>
        <v>10.321976920000001</v>
      </c>
      <c r="N14" s="17">
        <f t="shared" si="3"/>
        <v>0.66548312645161289</v>
      </c>
      <c r="O14">
        <v>31</v>
      </c>
    </row>
    <row r="15" spans="1:15" x14ac:dyDescent="0.25">
      <c r="A15">
        <v>2022</v>
      </c>
      <c r="B15" s="1">
        <v>44774</v>
      </c>
      <c r="C15" s="17">
        <v>9.022617576</v>
      </c>
      <c r="D15" s="13">
        <v>8.7889999999999997</v>
      </c>
      <c r="E15" s="13">
        <v>0.124</v>
      </c>
      <c r="F15" s="13">
        <v>0.99</v>
      </c>
      <c r="G15" s="4">
        <f t="shared" si="0"/>
        <v>9.9030000000000005</v>
      </c>
      <c r="H15" s="17">
        <v>10.318</v>
      </c>
      <c r="I15" s="13">
        <v>10.695</v>
      </c>
      <c r="J15" s="4">
        <f t="shared" si="1"/>
        <v>20.597999999999999</v>
      </c>
      <c r="K15" s="17">
        <v>0.110236036</v>
      </c>
      <c r="L15" s="17">
        <v>1.093</v>
      </c>
      <c r="M15" s="17">
        <f t="shared" si="2"/>
        <v>10.225853612</v>
      </c>
      <c r="N15" s="17">
        <f t="shared" si="3"/>
        <v>0.66270495522580641</v>
      </c>
      <c r="O15">
        <v>31</v>
      </c>
    </row>
    <row r="16" spans="1:15" x14ac:dyDescent="0.25">
      <c r="A16">
        <v>2022</v>
      </c>
      <c r="B16" s="1">
        <v>44805</v>
      </c>
      <c r="C16" s="17">
        <v>8.6601530259999997</v>
      </c>
      <c r="D16" s="13">
        <v>7.819</v>
      </c>
      <c r="E16" s="13">
        <v>0.11700000000000001</v>
      </c>
      <c r="F16" s="13">
        <v>0.82699999999999996</v>
      </c>
      <c r="G16" s="4">
        <f t="shared" si="0"/>
        <v>8.7629999999999999</v>
      </c>
      <c r="H16" s="17">
        <v>9.718</v>
      </c>
      <c r="I16" s="13">
        <v>9.0969999999999995</v>
      </c>
      <c r="J16" s="4">
        <f t="shared" si="1"/>
        <v>17.86</v>
      </c>
      <c r="K16" s="17">
        <v>0.105364683</v>
      </c>
      <c r="L16" s="17">
        <v>1.0069999999999999</v>
      </c>
      <c r="M16" s="17">
        <f t="shared" si="2"/>
        <v>9.7725177089999988</v>
      </c>
      <c r="N16" s="17">
        <f t="shared" si="3"/>
        <v>0.64968392363333338</v>
      </c>
      <c r="O16">
        <v>30</v>
      </c>
    </row>
    <row r="17" spans="1:18" x14ac:dyDescent="0.25">
      <c r="A17">
        <v>2022</v>
      </c>
      <c r="B17" s="1">
        <v>44835</v>
      </c>
      <c r="C17" s="17">
        <v>9.2765151130000003</v>
      </c>
      <c r="D17" s="13">
        <v>8.6240000000000006</v>
      </c>
      <c r="E17" s="13">
        <v>0.122</v>
      </c>
      <c r="F17" s="13">
        <v>0.98499999999999999</v>
      </c>
      <c r="G17" s="4">
        <f t="shared" si="0"/>
        <v>9.7309999999999999</v>
      </c>
      <c r="H17" s="17">
        <v>10.925000000000001</v>
      </c>
      <c r="I17" s="13">
        <v>10.83</v>
      </c>
      <c r="J17" s="4">
        <f t="shared" si="1"/>
        <v>20.561</v>
      </c>
      <c r="K17" s="17">
        <v>0.109389862</v>
      </c>
      <c r="L17" s="17">
        <v>1.1679999999999999</v>
      </c>
      <c r="M17" s="17">
        <f t="shared" si="2"/>
        <v>10.553904975</v>
      </c>
      <c r="N17" s="17">
        <f t="shared" si="3"/>
        <v>0.69286790241935481</v>
      </c>
      <c r="O17">
        <v>31</v>
      </c>
    </row>
    <row r="18" spans="1:18" x14ac:dyDescent="0.25">
      <c r="A18">
        <v>2022</v>
      </c>
      <c r="B18" s="1">
        <v>44866</v>
      </c>
      <c r="C18" s="17">
        <v>9.0859129650000003</v>
      </c>
      <c r="D18" s="13">
        <v>8.3559999999999999</v>
      </c>
      <c r="E18" s="13">
        <v>0.11700000000000001</v>
      </c>
      <c r="F18" s="13">
        <v>0.95899999999999996</v>
      </c>
      <c r="G18" s="4">
        <f t="shared" si="0"/>
        <v>9.4320000000000004</v>
      </c>
      <c r="H18" s="17">
        <v>10.583</v>
      </c>
      <c r="I18" s="13">
        <v>10.349</v>
      </c>
      <c r="J18" s="4">
        <f t="shared" si="1"/>
        <v>19.780999999999999</v>
      </c>
      <c r="K18" s="17">
        <v>0.10489087800000001</v>
      </c>
      <c r="L18" s="17">
        <v>1.1299999999999999</v>
      </c>
      <c r="M18" s="17">
        <f t="shared" si="2"/>
        <v>10.320803843</v>
      </c>
      <c r="N18" s="17">
        <f t="shared" si="3"/>
        <v>0.69679346143333332</v>
      </c>
      <c r="O18">
        <v>30</v>
      </c>
      <c r="P18" s="10"/>
    </row>
    <row r="19" spans="1:18" ht="15.75" customHeight="1" x14ac:dyDescent="0.25">
      <c r="A19">
        <v>2022</v>
      </c>
      <c r="B19" s="1">
        <v>44896</v>
      </c>
      <c r="C19" s="17">
        <v>9.6826945809999998</v>
      </c>
      <c r="D19" s="13">
        <v>8.7349999999999994</v>
      </c>
      <c r="E19" s="13">
        <v>0.12</v>
      </c>
      <c r="F19" s="13">
        <v>1.006</v>
      </c>
      <c r="G19" s="4">
        <f t="shared" si="0"/>
        <v>9.8609999999999989</v>
      </c>
      <c r="H19" s="17">
        <v>10.941000000000001</v>
      </c>
      <c r="I19" s="13">
        <v>11.167999999999999</v>
      </c>
      <c r="J19" s="4">
        <f t="shared" si="1"/>
        <v>21.028999999999996</v>
      </c>
      <c r="K19" s="17">
        <v>0.107795422</v>
      </c>
      <c r="L19" s="17">
        <v>1.206</v>
      </c>
      <c r="M19" s="17">
        <f t="shared" si="2"/>
        <v>10.996490003</v>
      </c>
      <c r="N19" s="17">
        <f t="shared" si="3"/>
        <v>0.70766096783870969</v>
      </c>
      <c r="O19">
        <v>31</v>
      </c>
    </row>
    <row r="20" spans="1:18" ht="15.75" customHeight="1" x14ac:dyDescent="0.25">
      <c r="A20">
        <v>2023</v>
      </c>
      <c r="B20" s="1">
        <v>44927</v>
      </c>
      <c r="C20" s="17">
        <v>8.9144905560000005</v>
      </c>
      <c r="D20" s="13">
        <v>8.6969999999999992</v>
      </c>
      <c r="E20" s="13">
        <v>0.123</v>
      </c>
      <c r="F20" s="13">
        <v>1.014</v>
      </c>
      <c r="G20" s="21">
        <f t="shared" si="0"/>
        <v>9.8339999999999979</v>
      </c>
      <c r="H20" s="17">
        <v>11.032042859053181</v>
      </c>
      <c r="I20" s="13">
        <v>11.128</v>
      </c>
      <c r="J20" s="4">
        <f t="shared" si="1"/>
        <v>20.961999999999996</v>
      </c>
      <c r="K20" s="17">
        <v>0.10857650000000001</v>
      </c>
      <c r="L20" s="17">
        <v>0.97018387669999995</v>
      </c>
      <c r="M20" s="17">
        <f t="shared" ref="M20:M31" si="4">L20+K20+C20</f>
        <v>9.9932509327000005</v>
      </c>
      <c r="N20" s="17">
        <f t="shared" ref="N20:N31" si="5">SUM(C20+H20+K20+L20)/O20</f>
        <v>0.67823528360494134</v>
      </c>
      <c r="O20">
        <v>31</v>
      </c>
    </row>
    <row r="21" spans="1:18" x14ac:dyDescent="0.25">
      <c r="A21">
        <v>2023</v>
      </c>
      <c r="B21" s="1">
        <v>44958</v>
      </c>
      <c r="C21" s="17">
        <v>8.1315472910000004</v>
      </c>
      <c r="D21" s="2">
        <v>7.899</v>
      </c>
      <c r="E21" s="2">
        <v>0.108</v>
      </c>
      <c r="F21" s="2">
        <v>0.91100000000000003</v>
      </c>
      <c r="G21" s="4">
        <f t="shared" si="0"/>
        <v>8.9179999999999993</v>
      </c>
      <c r="H21" s="17">
        <v>10.027393399890755</v>
      </c>
      <c r="I21" s="2">
        <v>9.9700000000000006</v>
      </c>
      <c r="J21" s="4">
        <f t="shared" si="1"/>
        <v>18.887999999999998</v>
      </c>
      <c r="K21" s="17">
        <v>9.7550349999999994E-2</v>
      </c>
      <c r="L21" s="17">
        <v>0.83320724509999999</v>
      </c>
      <c r="M21" s="17">
        <f t="shared" si="4"/>
        <v>9.0623048860999997</v>
      </c>
      <c r="N21" s="17">
        <f t="shared" si="5"/>
        <v>0.68177493878538409</v>
      </c>
      <c r="O21">
        <v>28</v>
      </c>
    </row>
    <row r="22" spans="1:18" x14ac:dyDescent="0.25">
      <c r="A22">
        <v>2023</v>
      </c>
      <c r="B22" s="1">
        <v>44986</v>
      </c>
      <c r="C22" s="17">
        <v>8.9862695709999993</v>
      </c>
      <c r="D22" s="2">
        <v>9.0370000000000008</v>
      </c>
      <c r="E22" s="2">
        <v>0.112</v>
      </c>
      <c r="F22" s="2">
        <v>1.0029999999999999</v>
      </c>
      <c r="G22" s="21">
        <f t="shared" si="0"/>
        <v>10.152000000000001</v>
      </c>
      <c r="H22" s="17">
        <v>10.937893187147465</v>
      </c>
      <c r="I22" s="2">
        <v>10.986000000000001</v>
      </c>
      <c r="J22" s="21">
        <f t="shared" si="1"/>
        <v>21.138000000000002</v>
      </c>
      <c r="K22" s="17">
        <v>0.10695959400000001</v>
      </c>
      <c r="L22" s="17">
        <v>0.94622051239999994</v>
      </c>
      <c r="M22" s="17">
        <f t="shared" si="4"/>
        <v>10.039449677399999</v>
      </c>
      <c r="N22" s="17">
        <f t="shared" si="5"/>
        <v>0.6766884795015311</v>
      </c>
      <c r="O22">
        <v>31</v>
      </c>
      <c r="R22" s="1"/>
    </row>
    <row r="23" spans="1:18" x14ac:dyDescent="0.25">
      <c r="A23">
        <v>2023</v>
      </c>
      <c r="B23" s="1">
        <v>45017</v>
      </c>
      <c r="C23" s="17">
        <v>8.6633473460000001</v>
      </c>
      <c r="D23" s="2">
        <v>8.6029999999999998</v>
      </c>
      <c r="E23" s="2">
        <v>0.109</v>
      </c>
      <c r="F23" s="2">
        <v>1.0640000000000001</v>
      </c>
      <c r="G23" s="21">
        <f t="shared" si="0"/>
        <v>9.7759999999999998</v>
      </c>
      <c r="H23" s="17">
        <v>10.042929898285788</v>
      </c>
      <c r="I23" s="2">
        <v>10.257</v>
      </c>
      <c r="J23" s="21">
        <f t="shared" si="1"/>
        <v>20.033000000000001</v>
      </c>
      <c r="K23" s="17">
        <v>0.101122543</v>
      </c>
      <c r="L23" s="17">
        <v>0.90319612959999995</v>
      </c>
      <c r="M23" s="17">
        <f t="shared" si="4"/>
        <v>9.6676660186000003</v>
      </c>
      <c r="N23" s="17">
        <f t="shared" si="5"/>
        <v>0.65701986389619293</v>
      </c>
      <c r="O23">
        <v>30</v>
      </c>
      <c r="R23" s="14"/>
    </row>
    <row r="24" spans="1:18" x14ac:dyDescent="0.25">
      <c r="A24">
        <v>2023</v>
      </c>
      <c r="B24" s="1">
        <v>45047</v>
      </c>
      <c r="C24" s="17">
        <v>8.623140094</v>
      </c>
      <c r="D24" s="2">
        <v>8.7850000000000001</v>
      </c>
      <c r="E24" s="2">
        <v>4.4999999999999998E-2</v>
      </c>
      <c r="F24" s="2">
        <v>1.036</v>
      </c>
      <c r="G24" s="4">
        <f t="shared" si="0"/>
        <v>9.8659999999999997</v>
      </c>
      <c r="H24" s="17">
        <v>9.1730905713592357</v>
      </c>
      <c r="I24" s="2">
        <v>8.5549999999999997</v>
      </c>
      <c r="J24" s="4">
        <f t="shared" si="1"/>
        <v>18.420999999999999</v>
      </c>
      <c r="K24" s="17">
        <v>8.9161107000000003E-2</v>
      </c>
      <c r="L24" s="17">
        <v>0.88384237430000001</v>
      </c>
      <c r="M24" s="17">
        <f t="shared" si="4"/>
        <v>9.5961435752999993</v>
      </c>
      <c r="N24" s="17">
        <f t="shared" si="5"/>
        <v>0.60545916602126559</v>
      </c>
      <c r="O24">
        <v>31</v>
      </c>
      <c r="R24" s="14"/>
    </row>
    <row r="25" spans="1:18" x14ac:dyDescent="0.25">
      <c r="A25">
        <v>2023</v>
      </c>
      <c r="B25" s="1">
        <v>45078</v>
      </c>
      <c r="C25" s="17">
        <v>8.5836314960000006</v>
      </c>
      <c r="D25" s="28">
        <v>8.6720000000000006</v>
      </c>
      <c r="E25" s="28">
        <v>3.6999999999999998E-2</v>
      </c>
      <c r="F25" s="28">
        <v>0.90800000000000003</v>
      </c>
      <c r="G25" s="4">
        <f t="shared" si="0"/>
        <v>9.6170000000000009</v>
      </c>
      <c r="H25" s="17">
        <v>8.9715080295360981</v>
      </c>
      <c r="I25" s="28">
        <v>7.5780000000000003</v>
      </c>
      <c r="J25" s="21">
        <f t="shared" si="1"/>
        <v>17.195</v>
      </c>
      <c r="K25" s="17">
        <v>7.3190500000000006E-2</v>
      </c>
      <c r="L25" s="17">
        <v>0.89300635549999996</v>
      </c>
      <c r="M25" s="17">
        <f t="shared" si="4"/>
        <v>9.5498283515000004</v>
      </c>
      <c r="N25" s="17">
        <f t="shared" si="5"/>
        <v>0.61737787936786992</v>
      </c>
      <c r="O25">
        <v>30</v>
      </c>
      <c r="R25" s="14"/>
    </row>
    <row r="26" spans="1:18" x14ac:dyDescent="0.25">
      <c r="A26">
        <v>2023</v>
      </c>
      <c r="B26" s="1">
        <v>45108</v>
      </c>
      <c r="C26" s="17">
        <v>9.0666574670000006</v>
      </c>
      <c r="D26" s="2">
        <v>9.0500000000000007</v>
      </c>
      <c r="E26" s="2">
        <v>8.8999999999999996E-2</v>
      </c>
      <c r="F26" s="2">
        <v>1.01</v>
      </c>
      <c r="G26" s="21">
        <f t="shared" si="0"/>
        <v>10.149000000000001</v>
      </c>
      <c r="H26" s="17">
        <v>11.138289590891224</v>
      </c>
      <c r="I26" s="2">
        <v>10.063000000000001</v>
      </c>
      <c r="J26" s="21">
        <f t="shared" si="1"/>
        <v>20.212000000000003</v>
      </c>
      <c r="K26" s="17">
        <v>0.105323076</v>
      </c>
      <c r="L26" s="17">
        <v>1.0039689071999998</v>
      </c>
      <c r="M26" s="17">
        <f t="shared" si="4"/>
        <v>10.175949450200001</v>
      </c>
      <c r="N26" s="17">
        <f t="shared" si="5"/>
        <v>0.68755609809971696</v>
      </c>
      <c r="O26">
        <v>31</v>
      </c>
      <c r="R26" s="14"/>
    </row>
    <row r="27" spans="1:18" x14ac:dyDescent="0.25">
      <c r="A27">
        <v>2023</v>
      </c>
      <c r="B27" s="1">
        <v>45139</v>
      </c>
      <c r="C27" s="17">
        <v>8.7327804170000007</v>
      </c>
      <c r="D27" s="13">
        <v>8.82</v>
      </c>
      <c r="E27" s="13">
        <v>0.11700000000000001</v>
      </c>
      <c r="F27" s="13">
        <v>0.98299999999999998</v>
      </c>
      <c r="G27" s="21">
        <f t="shared" si="0"/>
        <v>9.9200000000000017</v>
      </c>
      <c r="H27" s="17">
        <v>9.8342355315402834</v>
      </c>
      <c r="I27" s="13">
        <v>9.7249999999999996</v>
      </c>
      <c r="J27" s="21">
        <f t="shared" si="1"/>
        <v>19.645000000000003</v>
      </c>
      <c r="K27" s="17">
        <v>0.10513633</v>
      </c>
      <c r="L27" s="17">
        <v>0.94507461289999994</v>
      </c>
      <c r="M27" s="17">
        <f t="shared" si="4"/>
        <v>9.7829913599000005</v>
      </c>
      <c r="N27" s="17">
        <f t="shared" si="5"/>
        <v>0.63281377069162215</v>
      </c>
      <c r="O27">
        <v>31</v>
      </c>
      <c r="R27" s="14"/>
    </row>
    <row r="28" spans="1:18" x14ac:dyDescent="0.25">
      <c r="A28">
        <v>2023</v>
      </c>
      <c r="B28" s="1">
        <v>45170</v>
      </c>
      <c r="C28" s="17">
        <v>8.2299263329999999</v>
      </c>
      <c r="D28" s="2">
        <v>8</v>
      </c>
      <c r="E28" s="2">
        <v>8.4000000000000005E-2</v>
      </c>
      <c r="F28" s="2">
        <v>0.755</v>
      </c>
      <c r="G28" s="21">
        <f t="shared" si="0"/>
        <v>8.8390000000000004</v>
      </c>
      <c r="H28" s="17">
        <v>9.5736427380603271</v>
      </c>
      <c r="I28" s="2">
        <v>6.0380000000000003</v>
      </c>
      <c r="J28" s="21">
        <f t="shared" si="1"/>
        <v>14.877000000000001</v>
      </c>
      <c r="K28" s="17">
        <v>0.100485403</v>
      </c>
      <c r="L28" s="17">
        <v>0.87092142429999986</v>
      </c>
      <c r="M28" s="17">
        <f t="shared" si="4"/>
        <v>9.201333160299999</v>
      </c>
      <c r="N28" s="17">
        <f t="shared" si="5"/>
        <v>0.62583252994534422</v>
      </c>
      <c r="O28">
        <v>30</v>
      </c>
    </row>
    <row r="29" spans="1:18" x14ac:dyDescent="0.25">
      <c r="A29">
        <v>2023</v>
      </c>
      <c r="B29" s="1">
        <v>45200</v>
      </c>
      <c r="C29" s="17">
        <v>9.0464445050000002</v>
      </c>
      <c r="D29" s="13">
        <v>8.7309999999999999</v>
      </c>
      <c r="E29" s="13">
        <v>0.105</v>
      </c>
      <c r="F29" s="13">
        <v>0.95299999999999996</v>
      </c>
      <c r="G29" s="21">
        <f t="shared" si="0"/>
        <v>9.7889999999999997</v>
      </c>
      <c r="H29" s="17">
        <v>10.996841809991984</v>
      </c>
      <c r="I29" s="13">
        <v>10.192</v>
      </c>
      <c r="J29" s="21">
        <f t="shared" si="1"/>
        <v>19.981000000000002</v>
      </c>
      <c r="K29" s="17">
        <v>0.102949553</v>
      </c>
      <c r="L29" s="17">
        <v>1.0325950976</v>
      </c>
      <c r="M29" s="17">
        <f t="shared" si="4"/>
        <v>10.1819891556</v>
      </c>
      <c r="N29" s="17">
        <f t="shared" si="5"/>
        <v>0.68318809566425753</v>
      </c>
      <c r="O29">
        <v>31</v>
      </c>
    </row>
    <row r="30" spans="1:18" x14ac:dyDescent="0.25">
      <c r="A30">
        <v>2023</v>
      </c>
      <c r="B30" s="1">
        <v>45231</v>
      </c>
      <c r="C30" s="17">
        <v>8.7560970739999995</v>
      </c>
      <c r="D30" s="18">
        <v>8.4830000000000005</v>
      </c>
      <c r="E30" s="18">
        <v>9.7000000000000003E-2</v>
      </c>
      <c r="F30" s="18">
        <v>1.028</v>
      </c>
      <c r="G30" s="21">
        <f t="shared" si="0"/>
        <v>9.6080000000000005</v>
      </c>
      <c r="H30" s="17">
        <v>10.684140663752522</v>
      </c>
      <c r="I30" s="18">
        <v>10.884</v>
      </c>
      <c r="J30" s="21">
        <f t="shared" si="1"/>
        <v>20.492000000000001</v>
      </c>
      <c r="K30" s="17">
        <v>9.8844930999999997E-2</v>
      </c>
      <c r="L30" s="17">
        <v>0.99084384209999998</v>
      </c>
      <c r="M30" s="17">
        <f t="shared" si="4"/>
        <v>9.8457858471000002</v>
      </c>
      <c r="N30" s="17">
        <f t="shared" si="5"/>
        <v>0.68433088369508399</v>
      </c>
      <c r="O30">
        <v>30</v>
      </c>
    </row>
    <row r="31" spans="1:18" x14ac:dyDescent="0.25">
      <c r="A31">
        <v>2023</v>
      </c>
      <c r="B31" s="1">
        <v>45261</v>
      </c>
      <c r="C31" s="17">
        <v>8.9346923260000004</v>
      </c>
      <c r="D31" s="18"/>
      <c r="E31" s="18"/>
      <c r="F31" s="18"/>
      <c r="G31" s="21">
        <f t="shared" si="0"/>
        <v>0</v>
      </c>
      <c r="H31" s="17">
        <v>10.914510470726842</v>
      </c>
      <c r="I31" s="13"/>
      <c r="J31" s="21">
        <f t="shared" si="1"/>
        <v>0</v>
      </c>
      <c r="K31" s="17">
        <v>0.10105851</v>
      </c>
      <c r="L31" s="17">
        <v>1.0145818359999998</v>
      </c>
      <c r="M31" s="17">
        <f t="shared" si="4"/>
        <v>10.050332672</v>
      </c>
      <c r="N31" s="17">
        <f t="shared" si="5"/>
        <v>0.67628526266860789</v>
      </c>
      <c r="O31">
        <v>31</v>
      </c>
    </row>
    <row r="32" spans="1:18" ht="15" hidden="1" customHeight="1" x14ac:dyDescent="0.25">
      <c r="A32" s="3"/>
      <c r="B32" s="1"/>
      <c r="C32" s="2"/>
      <c r="D32" s="11"/>
      <c r="E32" s="11"/>
      <c r="F32" s="11"/>
      <c r="G32" s="4">
        <f t="shared" ref="G32" si="6">SUM(D32:F32)</f>
        <v>0</v>
      </c>
      <c r="I32" s="18"/>
      <c r="L32">
        <v>1.6674309972325536</v>
      </c>
      <c r="M32" s="17">
        <f t="shared" ref="M32" si="7">L32+K32+C32</f>
        <v>1.6674309972325536</v>
      </c>
      <c r="N32" s="15">
        <f t="shared" ref="N32" si="8">SUM(C32,H32,K32,L32)/31</f>
        <v>5.3788096684921086E-2</v>
      </c>
    </row>
    <row r="33" spans="1:10" x14ac:dyDescent="0.25">
      <c r="A33" s="3"/>
      <c r="B33" s="1"/>
      <c r="C33" s="2"/>
      <c r="D33" s="11"/>
      <c r="E33" s="11"/>
      <c r="F33" s="18"/>
      <c r="I33" s="18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37</v>
      </c>
    </row>
    <row r="52" spans="1:4" x14ac:dyDescent="0.25">
      <c r="A52" t="s">
        <v>8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37</v>
      </c>
    </row>
    <row r="62" spans="1:4" x14ac:dyDescent="0.25">
      <c r="A62" t="s">
        <v>8</v>
      </c>
    </row>
  </sheetData>
  <dataConsolidate>
    <dataRefs count="1">
      <dataRef ref="C6:C17" sheet="produksjonsdata-Sm3"/>
    </dataRefs>
  </dataConsolidate>
  <mergeCells count="2">
    <mergeCell ref="C5:D5"/>
    <mergeCell ref="C2:D2"/>
  </mergeCells>
  <printOptions gridLines="1"/>
  <pageMargins left="0.23622047244094491" right="0.23622047244094491" top="0.74803149606299213" bottom="0.74803149606299213" header="0.31496062992125984" footer="0.31496062992125984"/>
  <pageSetup paperSize="9" scale="49" orientation="landscape" r:id="rId1"/>
  <drawing r:id="rId2"/>
  <webPublishItems count="2">
    <webPublishItem id="9829" divId="Kopi av Data-til ODs-kvartalrtapport_9829" sourceType="range" sourceRef="A2:J31" destinationFile="C:\Users\imv\Desktop\Diverse til nettet\Sokkelåret\3.kvartal\exel-filer\Prod_data_Sm3.mht"/>
    <webPublishItem id="10186" divId="Prod_data_pressemelding-1 (4)_10186" sourceType="range" sourceRef="A2:M37" destinationFile="C:\Users\imv\Desktop\Prod-aug\Prod_data_pressemelding-aug.mht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2:S62"/>
  <sheetViews>
    <sheetView topLeftCell="A20" zoomScaleNormal="100" workbookViewId="0">
      <selection activeCell="G30" sqref="G30"/>
    </sheetView>
  </sheetViews>
  <sheetFormatPr baseColWidth="10" defaultColWidth="11.42578125" defaultRowHeight="15" x14ac:dyDescent="0.25"/>
  <cols>
    <col min="1" max="1" width="23" customWidth="1"/>
    <col min="8" max="8" width="12.42578125" customWidth="1"/>
    <col min="9" max="9" width="12.5703125" customWidth="1"/>
    <col min="10" max="10" width="15.42578125" customWidth="1"/>
    <col min="11" max="11" width="12.5703125" customWidth="1"/>
    <col min="13" max="13" width="14.5703125" customWidth="1"/>
    <col min="14" max="14" width="13.42578125" customWidth="1"/>
    <col min="15" max="15" width="10.5703125" bestFit="1" customWidth="1"/>
  </cols>
  <sheetData>
    <row r="2" spans="1:16" x14ac:dyDescent="0.25">
      <c r="A2" s="8"/>
      <c r="B2" s="8"/>
      <c r="C2" s="30" t="s">
        <v>0</v>
      </c>
      <c r="D2" s="30"/>
      <c r="E2" s="8" t="s">
        <v>1</v>
      </c>
      <c r="F2" s="8" t="s">
        <v>2</v>
      </c>
      <c r="G2" s="8" t="s">
        <v>3</v>
      </c>
      <c r="H2" s="8" t="s">
        <v>4</v>
      </c>
      <c r="I2" s="8" t="s">
        <v>4</v>
      </c>
      <c r="J2" s="8" t="s">
        <v>5</v>
      </c>
      <c r="K2" s="8" t="s">
        <v>1</v>
      </c>
      <c r="L2" s="8" t="s">
        <v>2</v>
      </c>
      <c r="M2" s="8" t="s">
        <v>3</v>
      </c>
      <c r="N2" s="8" t="s">
        <v>5</v>
      </c>
    </row>
    <row r="3" spans="1:16" ht="75" x14ac:dyDescent="0.25">
      <c r="A3" s="8"/>
      <c r="B3" s="8"/>
      <c r="C3" s="9" t="s">
        <v>6</v>
      </c>
      <c r="D3" s="9" t="s">
        <v>7</v>
      </c>
      <c r="E3" s="9" t="s">
        <v>7</v>
      </c>
      <c r="F3" s="9" t="s">
        <v>7</v>
      </c>
      <c r="G3" s="9" t="s">
        <v>7</v>
      </c>
      <c r="H3" s="9" t="s">
        <v>49</v>
      </c>
      <c r="I3" s="9" t="s">
        <v>9</v>
      </c>
      <c r="J3" s="9" t="s">
        <v>7</v>
      </c>
      <c r="K3" s="9" t="s">
        <v>10</v>
      </c>
      <c r="L3" s="9" t="s">
        <v>10</v>
      </c>
      <c r="M3" s="9" t="s">
        <v>10</v>
      </c>
      <c r="N3" s="9" t="s">
        <v>10</v>
      </c>
    </row>
    <row r="4" spans="1:16" x14ac:dyDescent="0.25">
      <c r="A4" s="8" t="s">
        <v>11</v>
      </c>
      <c r="B4" s="8" t="s">
        <v>12</v>
      </c>
      <c r="C4" s="8" t="s">
        <v>39</v>
      </c>
      <c r="D4" s="8" t="s">
        <v>39</v>
      </c>
      <c r="E4" s="8" t="s">
        <v>39</v>
      </c>
      <c r="F4" s="8" t="s">
        <v>39</v>
      </c>
      <c r="G4" s="8" t="s">
        <v>39</v>
      </c>
      <c r="H4" s="8" t="s">
        <v>40</v>
      </c>
      <c r="I4" s="8" t="s">
        <v>40</v>
      </c>
      <c r="J4" s="8" t="s">
        <v>41</v>
      </c>
      <c r="K4" s="8" t="s">
        <v>39</v>
      </c>
      <c r="L4" s="8" t="s">
        <v>39</v>
      </c>
      <c r="M4" s="8" t="s">
        <v>39</v>
      </c>
      <c r="N4" s="8" t="s">
        <v>16</v>
      </c>
    </row>
    <row r="5" spans="1:16" x14ac:dyDescent="0.25">
      <c r="A5" s="5"/>
      <c r="B5" s="5"/>
      <c r="C5" s="29" t="s">
        <v>17</v>
      </c>
      <c r="D5" s="29"/>
      <c r="E5" s="5" t="s">
        <v>18</v>
      </c>
      <c r="F5" s="5" t="s">
        <v>2</v>
      </c>
      <c r="G5" s="5" t="s">
        <v>19</v>
      </c>
      <c r="H5" s="5" t="s">
        <v>20</v>
      </c>
      <c r="I5" s="5" t="s">
        <v>20</v>
      </c>
      <c r="J5" s="5" t="s">
        <v>21</v>
      </c>
      <c r="K5" s="5" t="s">
        <v>18</v>
      </c>
      <c r="L5" s="5" t="s">
        <v>2</v>
      </c>
      <c r="M5" s="5" t="s">
        <v>22</v>
      </c>
      <c r="N5" s="5" t="s">
        <v>21</v>
      </c>
    </row>
    <row r="6" spans="1:16" ht="60" x14ac:dyDescent="0.25">
      <c r="A6" s="5"/>
      <c r="B6" s="5"/>
      <c r="C6" s="6" t="s">
        <v>23</v>
      </c>
      <c r="D6" s="6" t="s">
        <v>54</v>
      </c>
      <c r="E6" s="6" t="s">
        <v>54</v>
      </c>
      <c r="F6" s="6" t="s">
        <v>54</v>
      </c>
      <c r="G6" s="6" t="s">
        <v>54</v>
      </c>
      <c r="H6" s="6" t="s">
        <v>51</v>
      </c>
      <c r="I6" s="6" t="s">
        <v>55</v>
      </c>
      <c r="J6" s="6" t="s">
        <v>54</v>
      </c>
      <c r="K6" s="6" t="s">
        <v>24</v>
      </c>
      <c r="L6" s="6" t="s">
        <v>24</v>
      </c>
      <c r="M6" s="6" t="s">
        <v>24</v>
      </c>
      <c r="N6" s="6" t="s">
        <v>24</v>
      </c>
    </row>
    <row r="7" spans="1:16" x14ac:dyDescent="0.25">
      <c r="A7" s="5" t="s">
        <v>25</v>
      </c>
      <c r="B7" s="5" t="s">
        <v>26</v>
      </c>
      <c r="C7" s="5" t="s">
        <v>42</v>
      </c>
      <c r="D7" s="5" t="s">
        <v>42</v>
      </c>
      <c r="E7" s="5" t="s">
        <v>42</v>
      </c>
      <c r="F7" s="5" t="s">
        <v>42</v>
      </c>
      <c r="G7" s="5" t="s">
        <v>42</v>
      </c>
      <c r="H7" s="5" t="s">
        <v>43</v>
      </c>
      <c r="I7" s="5" t="s">
        <v>43</v>
      </c>
      <c r="J7" s="5" t="s">
        <v>27</v>
      </c>
      <c r="K7" s="5" t="s">
        <v>42</v>
      </c>
      <c r="L7" s="5" t="s">
        <v>42</v>
      </c>
      <c r="M7" s="5" t="s">
        <v>42</v>
      </c>
      <c r="N7" s="5" t="s">
        <v>27</v>
      </c>
      <c r="O7" s="7" t="s">
        <v>44</v>
      </c>
    </row>
    <row r="8" spans="1:16" x14ac:dyDescent="0.25">
      <c r="A8">
        <v>2022</v>
      </c>
      <c r="B8" s="1">
        <v>44562</v>
      </c>
      <c r="C8" s="19">
        <f>'produksjonsdata-Sm3'!C8*6.29/'produksjonsdata-per dag'!$O8</f>
        <v>1.7758538722477419</v>
      </c>
      <c r="D8" s="19">
        <f>'produksjonsdata-Sm3'!D8*6.29/'produksjonsdata-per dag'!$O8</f>
        <v>1.7356341935483872</v>
      </c>
      <c r="E8" s="19">
        <f>'produksjonsdata-Sm3'!E8*6.29/'produksjonsdata-per dag'!$O8</f>
        <v>1.136258064516129E-2</v>
      </c>
      <c r="F8" s="19">
        <f>'produksjonsdata-Sm3'!F8*6.29/'produksjonsdata-per dag'!$O8</f>
        <v>0.22015000000000001</v>
      </c>
      <c r="G8" s="19">
        <f>'produksjonsdata-Sm3'!G8*6.29/'produksjonsdata-per dag'!$O8</f>
        <v>1.9671467741935484</v>
      </c>
      <c r="H8" s="19">
        <f>'produksjonsdata-Sm3'!H8*1000/'produksjonsdata-per dag'!$O8</f>
        <v>343.35483870967744</v>
      </c>
      <c r="I8" s="19">
        <f>'produksjonsdata-Sm3'!I8*1000/'produksjonsdata-per dag'!$O8</f>
        <v>343.35483870967744</v>
      </c>
      <c r="J8" s="19">
        <f>'produksjonsdata-Sm3'!J8/O8</f>
        <v>0.65609677419354839</v>
      </c>
      <c r="K8" s="19">
        <f>'produksjonsdata-Sm3'!K8*6.29/'produksjonsdata-per dag'!$O8</f>
        <v>9.9233959777419358E-3</v>
      </c>
      <c r="L8" s="19">
        <f>'produksjonsdata-Sm3'!L8*6.29/'produksjonsdata-per dag'!$O8</f>
        <v>0.21771516129032256</v>
      </c>
      <c r="M8" s="19">
        <f>L8+K8+C8</f>
        <v>2.0034924295158065</v>
      </c>
      <c r="N8" s="17">
        <f>'produksjonsdata-Sm3'!N8</f>
        <v>0.66187509777419351</v>
      </c>
      <c r="O8">
        <f>B9-B8</f>
        <v>31</v>
      </c>
      <c r="P8">
        <f>H8/L8</f>
        <v>1577.0828116642492</v>
      </c>
    </row>
    <row r="9" spans="1:16" x14ac:dyDescent="0.25">
      <c r="A9">
        <v>2022</v>
      </c>
      <c r="B9" s="1">
        <v>44593</v>
      </c>
      <c r="C9" s="19">
        <f>'produksjonsdata-Sm3'!C9*6.29/'produksjonsdata-per dag'!$O9</f>
        <v>1.8297948532292856</v>
      </c>
      <c r="D9" s="19">
        <f>'produksjonsdata-Sm3'!D9*6.29/'produksjonsdata-per dag'!$O9</f>
        <v>1.7796207142857143</v>
      </c>
      <c r="E9" s="19">
        <f>'produksjonsdata-Sm3'!E9*6.29/'produksjonsdata-per dag'!$O9</f>
        <v>1.1007500000000002E-2</v>
      </c>
      <c r="F9" s="19">
        <f>'produksjonsdata-Sm3'!F9*6.29/'produksjonsdata-per dag'!$O9</f>
        <v>0.20757</v>
      </c>
      <c r="G9" s="19">
        <f>'produksjonsdata-Sm3'!G9*6.29/'produksjonsdata-per dag'!$O9</f>
        <v>1.9981982142857142</v>
      </c>
      <c r="H9" s="19">
        <f>'produksjonsdata-Sm3'!H9*1000/'produksjonsdata-per dag'!$O9</f>
        <v>348.28571428571428</v>
      </c>
      <c r="I9" s="19">
        <f>'produksjonsdata-Sm3'!I9*1000/'produksjonsdata-per dag'!$O9</f>
        <v>348.32142857142856</v>
      </c>
      <c r="J9" s="19">
        <f>'produksjonsdata-Sm3'!J9/O9</f>
        <v>0.66600000000000004</v>
      </c>
      <c r="K9" s="19">
        <f>'produksjonsdata-Sm3'!K9*6.29/'produksjonsdata-per dag'!$O9</f>
        <v>9.7897029842857145E-3</v>
      </c>
      <c r="L9" s="19">
        <f>'produksjonsdata-Sm3'!L9*6.29/'produksjonsdata-per dag'!$O9</f>
        <v>0.20509892857142858</v>
      </c>
      <c r="M9" s="19">
        <f t="shared" ref="M9:M19" si="0">L9+K9+C9</f>
        <v>2.0446834847849997</v>
      </c>
      <c r="N9" s="17">
        <f>'produksjonsdata-Sm3'!N9</f>
        <v>0.67335463078571434</v>
      </c>
      <c r="O9">
        <f t="shared" ref="O9:O31" si="1">B10-B9</f>
        <v>28</v>
      </c>
      <c r="P9">
        <f t="shared" ref="P9:P31" si="2">H9/L9</f>
        <v>1698.1352204598129</v>
      </c>
    </row>
    <row r="10" spans="1:16" x14ac:dyDescent="0.25">
      <c r="A10">
        <v>2022</v>
      </c>
      <c r="B10" s="1">
        <v>44621</v>
      </c>
      <c r="C10" s="19">
        <f>'produksjonsdata-Sm3'!C10*6.29/'produksjonsdata-per dag'!$O10</f>
        <v>1.851908985006129</v>
      </c>
      <c r="D10" s="19">
        <f>'produksjonsdata-Sm3'!D10*6.29/'produksjonsdata-per dag'!$O10</f>
        <v>1.7417212903225805</v>
      </c>
      <c r="E10" s="19">
        <f>'produksjonsdata-Sm3'!E10*6.29/'produksjonsdata-per dag'!$O10</f>
        <v>1.1159677419354839E-2</v>
      </c>
      <c r="F10" s="19">
        <f>'produksjonsdata-Sm3'!F10*6.29/'produksjonsdata-per dag'!$O10</f>
        <v>0.19499</v>
      </c>
      <c r="G10" s="19">
        <f>'produksjonsdata-Sm3'!G10*6.29/'produksjonsdata-per dag'!$O10</f>
        <v>1.9478709677419355</v>
      </c>
      <c r="H10" s="19">
        <f>'produksjonsdata-Sm3'!H10*1000/'produksjonsdata-per dag'!$O10</f>
        <v>338.35483870967744</v>
      </c>
      <c r="I10" s="19">
        <f>'produksjonsdata-Sm3'!I10*1000/'produksjonsdata-per dag'!$O10</f>
        <v>338.38709677419354</v>
      </c>
      <c r="J10" s="19">
        <f>'produksjonsdata-Sm3'!J10/O10</f>
        <v>0.64806451612903226</v>
      </c>
      <c r="K10" s="19">
        <f>'produksjonsdata-Sm3'!K10*6.29/'produksjonsdata-per dag'!$O10</f>
        <v>9.9308707296774205E-3</v>
      </c>
      <c r="L10" s="19">
        <f>'produksjonsdata-Sm3'!L10*6.29/'produksjonsdata-per dag'!$O10</f>
        <v>0.19275806451612901</v>
      </c>
      <c r="M10" s="19">
        <f t="shared" si="0"/>
        <v>2.0545979202519353</v>
      </c>
      <c r="N10" s="17">
        <f>'produksjonsdata-Sm3'!N10</f>
        <v>0.66499997706451608</v>
      </c>
      <c r="O10">
        <f t="shared" si="1"/>
        <v>31</v>
      </c>
      <c r="P10">
        <f t="shared" si="2"/>
        <v>1755.3342816500715</v>
      </c>
    </row>
    <row r="11" spans="1:16" x14ac:dyDescent="0.25">
      <c r="A11">
        <v>2022</v>
      </c>
      <c r="B11" s="1">
        <v>44652</v>
      </c>
      <c r="C11" s="19">
        <f>'produksjonsdata-Sm3'!C11*6.29/'produksjonsdata-per dag'!$O11</f>
        <v>1.8563088620820001</v>
      </c>
      <c r="D11" s="19">
        <f>'produksjonsdata-Sm3'!D11*6.29/'produksjonsdata-per dag'!$O11</f>
        <v>1.6634953333333333</v>
      </c>
      <c r="E11" s="19">
        <f>'produksjonsdata-Sm3'!E11*6.29/'produksjonsdata-per dag'!$O11</f>
        <v>1.0902666666666666E-2</v>
      </c>
      <c r="F11" s="19">
        <f>'produksjonsdata-Sm3'!F11*6.29/'produksjonsdata-per dag'!$O11</f>
        <v>0.187442</v>
      </c>
      <c r="G11" s="19">
        <f>'produksjonsdata-Sm3'!G11*6.29/'produksjonsdata-per dag'!$O11</f>
        <v>1.8618399999999999</v>
      </c>
      <c r="H11" s="19">
        <f>'produksjonsdata-Sm3'!H11*1000/'produksjonsdata-per dag'!$O11</f>
        <v>327.13333333333333</v>
      </c>
      <c r="I11" s="19">
        <f>'produksjonsdata-Sm3'!I11*1000/'produksjonsdata-per dag'!$O11</f>
        <v>329.16666666666669</v>
      </c>
      <c r="J11" s="19">
        <f>'produksjonsdata-Sm3'!J11/O11</f>
        <v>0.62516666666666665</v>
      </c>
      <c r="K11" s="19">
        <f>'produksjonsdata-Sm3'!K11*6.29/'produksjonsdata-per dag'!$O11</f>
        <v>2.2882450335666667E-2</v>
      </c>
      <c r="L11" s="19">
        <f>'produksjonsdata-Sm3'!L11*6.29/'produksjonsdata-per dag'!$O11</f>
        <v>0.20274766666666666</v>
      </c>
      <c r="M11" s="19">
        <f t="shared" si="0"/>
        <v>2.0819389790843332</v>
      </c>
      <c r="N11" s="17">
        <f>'produksjonsdata-Sm3'!N11</f>
        <v>0.6581252219</v>
      </c>
      <c r="O11">
        <f t="shared" si="1"/>
        <v>30</v>
      </c>
      <c r="P11">
        <f t="shared" si="2"/>
        <v>1613.49986765158</v>
      </c>
    </row>
    <row r="12" spans="1:16" x14ac:dyDescent="0.25">
      <c r="A12">
        <v>2022</v>
      </c>
      <c r="B12" s="1">
        <v>44682</v>
      </c>
      <c r="C12" s="19">
        <f>'produksjonsdata-Sm3'!C12*6.29/'produksjonsdata-per dag'!$O12</f>
        <v>1.6604987368203226</v>
      </c>
      <c r="D12" s="19">
        <f>'produksjonsdata-Sm3'!D12*6.29/'produksjonsdata-per dag'!$O12</f>
        <v>1.636414516129032</v>
      </c>
      <c r="E12" s="19">
        <f>'produksjonsdata-Sm3'!E12*6.29/'produksjonsdata-per dag'!$O12</f>
        <v>1.0753870967741936E-2</v>
      </c>
      <c r="F12" s="19">
        <f>'produksjonsdata-Sm3'!F12*6.29/'produksjonsdata-per dag'!$O12</f>
        <v>0.16901838709677419</v>
      </c>
      <c r="G12" s="19">
        <f>'produksjonsdata-Sm3'!G12*6.29/'produksjonsdata-per dag'!$O12</f>
        <v>1.8161867741935485</v>
      </c>
      <c r="H12" s="19">
        <f>'produksjonsdata-Sm3'!H12*1000/'produksjonsdata-per dag'!$O12</f>
        <v>316.32258064516128</v>
      </c>
      <c r="I12" s="19">
        <f>'produksjonsdata-Sm3'!I12*1000/'produksjonsdata-per dag'!$O12</f>
        <v>324.06451612903226</v>
      </c>
      <c r="J12" s="19">
        <f>'produksjonsdata-Sm3'!J12/O12</f>
        <v>0.61280645161290326</v>
      </c>
      <c r="K12" s="19">
        <f>'produksjonsdata-Sm3'!K12*6.29/'produksjonsdata-per dag'!$O12</f>
        <v>2.2802988677741935E-2</v>
      </c>
      <c r="L12" s="19">
        <f>'produksjonsdata-Sm3'!L12*6.29/'produksjonsdata-per dag'!$O12</f>
        <v>0.20026548387096776</v>
      </c>
      <c r="M12" s="19">
        <f t="shared" si="0"/>
        <v>1.8835672093690323</v>
      </c>
      <c r="N12" s="17">
        <f>'produksjonsdata-Sm3'!N12</f>
        <v>0.61577682696774183</v>
      </c>
      <c r="O12">
        <f t="shared" si="1"/>
        <v>31</v>
      </c>
      <c r="P12">
        <f t="shared" si="2"/>
        <v>1579.5162228203528</v>
      </c>
    </row>
    <row r="13" spans="1:16" x14ac:dyDescent="0.25">
      <c r="A13">
        <v>2022</v>
      </c>
      <c r="B13" s="25">
        <v>44713</v>
      </c>
      <c r="C13" s="19">
        <f>'produksjonsdata-Sm3'!C13*6.29/'produksjonsdata-per dag'!$O13</f>
        <v>1.2997949506076667</v>
      </c>
      <c r="D13" s="19">
        <f>'produksjonsdata-Sm3'!D13*6.29/'produksjonsdata-per dag'!$O13</f>
        <v>1.3294963333333334</v>
      </c>
      <c r="E13" s="19">
        <f>'produksjonsdata-Sm3'!E13*6.29/'produksjonsdata-per dag'!$O13</f>
        <v>2.3063333333333332E-2</v>
      </c>
      <c r="F13" s="19">
        <f>'produksjonsdata-Sm3'!F13*6.29/'produksjonsdata-per dag'!$O13</f>
        <v>0.18807099999999999</v>
      </c>
      <c r="G13" s="19">
        <f>'produksjonsdata-Sm3'!G13*6.29/'produksjonsdata-per dag'!$O13</f>
        <v>1.5406306666666667</v>
      </c>
      <c r="H13" s="19">
        <f>'produksjonsdata-Sm3'!H13*1000/'produksjonsdata-per dag'!$O13</f>
        <v>333.4</v>
      </c>
      <c r="I13" s="19">
        <f>'produksjonsdata-Sm3'!I13*1000/'produksjonsdata-per dag'!$O13</f>
        <v>331.86666666666667</v>
      </c>
      <c r="J13" s="19">
        <f>'produksjonsdata-Sm3'!J13/O13</f>
        <v>0.57680000000000009</v>
      </c>
      <c r="K13" s="19">
        <f>'produksjonsdata-Sm3'!K13*6.29/'produksjonsdata-per dag'!$O13</f>
        <v>2.2274197271666667E-2</v>
      </c>
      <c r="L13" s="19">
        <f>'produksjonsdata-Sm3'!L13*6.29/'produksjonsdata-per dag'!$O13</f>
        <v>0.20610233333333333</v>
      </c>
      <c r="M13" s="19">
        <f t="shared" si="0"/>
        <v>1.5281714812126668</v>
      </c>
      <c r="N13" s="17">
        <f>'produksjonsdata-Sm3'!N13</f>
        <v>0.57635254073333342</v>
      </c>
      <c r="O13">
        <f t="shared" si="1"/>
        <v>30</v>
      </c>
      <c r="P13">
        <f t="shared" si="2"/>
        <v>1617.6430155246503</v>
      </c>
    </row>
    <row r="14" spans="1:16" x14ac:dyDescent="0.25">
      <c r="A14">
        <v>2022</v>
      </c>
      <c r="B14" s="1">
        <v>44743</v>
      </c>
      <c r="C14" s="19">
        <f>'produksjonsdata-Sm3'!C14*6.29/'produksjonsdata-per dag'!$O14</f>
        <v>1.8466572314790324</v>
      </c>
      <c r="D14" s="19">
        <f>'produksjonsdata-Sm3'!D14*6.29/'produksjonsdata-per dag'!$O14</f>
        <v>1.6410812903225804</v>
      </c>
      <c r="E14" s="19">
        <f>'produksjonsdata-Sm3'!E14*6.29/'produksjonsdata-per dag'!$O14</f>
        <v>2.2725161290322579E-2</v>
      </c>
      <c r="F14" s="19">
        <f>'produksjonsdata-Sm3'!F14*6.29/'produksjonsdata-per dag'!$O14</f>
        <v>0.20939612903225807</v>
      </c>
      <c r="G14" s="19">
        <f>'produksjonsdata-Sm3'!G14*6.29/'produksjonsdata-per dag'!$O14</f>
        <v>1.8732025806451613</v>
      </c>
      <c r="H14" s="19">
        <f>'produksjonsdata-Sm3'!H14*1000/'produksjonsdata-per dag'!$O14</f>
        <v>332.51612903225805</v>
      </c>
      <c r="I14" s="19">
        <f>'produksjonsdata-Sm3'!I14*1000/'produksjonsdata-per dag'!$O14</f>
        <v>350.74193548387098</v>
      </c>
      <c r="J14" s="19">
        <f>'produksjonsdata-Sm3'!J14/O14</f>
        <v>0.64854838709677409</v>
      </c>
      <c r="K14" s="19">
        <f>'produksjonsdata-Sm3'!K14*6.29/'produksjonsdata-per dag'!$O14</f>
        <v>2.248260164354839E-2</v>
      </c>
      <c r="L14" s="19">
        <f>'produksjonsdata-Sm3'!L14*6.29/'produksjonsdata-per dag'!$O14</f>
        <v>0.22522258064516129</v>
      </c>
      <c r="M14" s="19">
        <f t="shared" si="0"/>
        <v>2.0943624137677421</v>
      </c>
      <c r="N14" s="17">
        <f>'produksjonsdata-Sm3'!N14</f>
        <v>0.66548312645161289</v>
      </c>
      <c r="O14">
        <f t="shared" si="1"/>
        <v>31</v>
      </c>
      <c r="P14">
        <f t="shared" si="2"/>
        <v>1476.3889485670088</v>
      </c>
    </row>
    <row r="15" spans="1:16" x14ac:dyDescent="0.25">
      <c r="A15">
        <v>2022</v>
      </c>
      <c r="B15" s="1">
        <v>44774</v>
      </c>
      <c r="C15" s="19">
        <f>'produksjonsdata-Sm3'!C15*6.29/'produksjonsdata-per dag'!$O15</f>
        <v>1.8307182113883871</v>
      </c>
      <c r="D15" s="19">
        <f>'produksjonsdata-Sm3'!D15*6.29/'produksjonsdata-per dag'!$O15</f>
        <v>1.7833164516129032</v>
      </c>
      <c r="E15" s="19">
        <f>'produksjonsdata-Sm3'!E15*6.29/'produksjonsdata-per dag'!$O15</f>
        <v>2.5159999999999998E-2</v>
      </c>
      <c r="F15" s="19">
        <f>'produksjonsdata-Sm3'!F15*6.29/'produksjonsdata-per dag'!$O15</f>
        <v>0.20087419354838709</v>
      </c>
      <c r="G15" s="19">
        <f>'produksjonsdata-Sm3'!G15*6.29/'produksjonsdata-per dag'!$O15</f>
        <v>2.0093506451612901</v>
      </c>
      <c r="H15" s="19">
        <f>'produksjonsdata-Sm3'!H15*1000/'produksjonsdata-per dag'!$O15</f>
        <v>332.83870967741933</v>
      </c>
      <c r="I15" s="19">
        <f>'produksjonsdata-Sm3'!I15*1000/'produksjonsdata-per dag'!$O15</f>
        <v>345</v>
      </c>
      <c r="J15" s="19">
        <f>'produksjonsdata-Sm3'!J15/O15</f>
        <v>0.66445161290322574</v>
      </c>
      <c r="K15" s="19">
        <f>'produksjonsdata-Sm3'!K15*6.29/'produksjonsdata-per dag'!$O15</f>
        <v>2.2367247304516127E-2</v>
      </c>
      <c r="L15" s="19">
        <f>'produksjonsdata-Sm3'!L15*6.29/'produksjonsdata-per dag'!$O15</f>
        <v>0.22177322580645162</v>
      </c>
      <c r="M15" s="19">
        <f t="shared" si="0"/>
        <v>2.0748586844993548</v>
      </c>
      <c r="N15" s="17">
        <f>'produksjonsdata-Sm3'!N15</f>
        <v>0.66270495522580641</v>
      </c>
      <c r="O15">
        <f t="shared" si="1"/>
        <v>31</v>
      </c>
      <c r="P15">
        <f t="shared" si="2"/>
        <v>1500.8065489740318</v>
      </c>
    </row>
    <row r="16" spans="1:16" x14ac:dyDescent="0.25">
      <c r="A16">
        <v>2022</v>
      </c>
      <c r="B16" s="1">
        <v>44805</v>
      </c>
      <c r="C16" s="19">
        <f>'produksjonsdata-Sm3'!C16*6.29/'produksjonsdata-per dag'!$O16</f>
        <v>1.8157454177846666</v>
      </c>
      <c r="D16" s="19">
        <f>'produksjonsdata-Sm3'!D16*6.29/'produksjonsdata-per dag'!$O16</f>
        <v>1.6393836666666668</v>
      </c>
      <c r="E16" s="19">
        <f>'produksjonsdata-Sm3'!E16*6.29/'produksjonsdata-per dag'!$O16</f>
        <v>2.4531000000000004E-2</v>
      </c>
      <c r="F16" s="19">
        <f>'produksjonsdata-Sm3'!F16*6.29/'produksjonsdata-per dag'!$O16</f>
        <v>0.17339433333333334</v>
      </c>
      <c r="G16" s="19">
        <f>'produksjonsdata-Sm3'!G16*6.29/'produksjonsdata-per dag'!$O16</f>
        <v>1.8373090000000001</v>
      </c>
      <c r="H16" s="19">
        <f>'produksjonsdata-Sm3'!H16*1000/'produksjonsdata-per dag'!$O16</f>
        <v>323.93333333333334</v>
      </c>
      <c r="I16" s="19">
        <f>'produksjonsdata-Sm3'!I16*1000/'produksjonsdata-per dag'!$O16</f>
        <v>303.23333333333335</v>
      </c>
      <c r="J16" s="19">
        <f>'produksjonsdata-Sm3'!J16/O16</f>
        <v>0.59533333333333327</v>
      </c>
      <c r="K16" s="19">
        <f>'produksjonsdata-Sm3'!K16*6.29/'produksjonsdata-per dag'!$O16</f>
        <v>2.2091461869E-2</v>
      </c>
      <c r="L16" s="19">
        <f>'produksjonsdata-Sm3'!L16*6.29/'produksjonsdata-per dag'!$O16</f>
        <v>0.21113433333333331</v>
      </c>
      <c r="M16" s="19">
        <f t="shared" si="0"/>
        <v>2.0489712129869999</v>
      </c>
      <c r="N16" s="17">
        <f>'produksjonsdata-Sm3'!N16</f>
        <v>0.64968392363333338</v>
      </c>
      <c r="O16">
        <f t="shared" si="1"/>
        <v>30</v>
      </c>
      <c r="P16">
        <f t="shared" si="2"/>
        <v>1534.2522848802423</v>
      </c>
    </row>
    <row r="17" spans="1:19" x14ac:dyDescent="0.25">
      <c r="A17">
        <v>2022</v>
      </c>
      <c r="B17" s="1">
        <v>44835</v>
      </c>
      <c r="C17" s="19">
        <f>'produksjonsdata-Sm3'!C17*6.29/'produksjonsdata-per dag'!$O17</f>
        <v>1.88223484067</v>
      </c>
      <c r="D17" s="19">
        <f>'produksjonsdata-Sm3'!D17*6.29/'produksjonsdata-per dag'!$O17</f>
        <v>1.7498374193548389</v>
      </c>
      <c r="E17" s="19">
        <f>'produksjonsdata-Sm3'!E17*6.29/'produksjonsdata-per dag'!$O17</f>
        <v>2.4754193548387097E-2</v>
      </c>
      <c r="F17" s="19">
        <f>'produksjonsdata-Sm3'!F17*6.29/'produksjonsdata-per dag'!$O17</f>
        <v>0.19985967741935481</v>
      </c>
      <c r="G17" s="19">
        <f>'produksjonsdata-Sm3'!G17*6.29/'produksjonsdata-per dag'!$O17</f>
        <v>1.9744512903225808</v>
      </c>
      <c r="H17" s="19">
        <f>'produksjonsdata-Sm3'!H17*1000/'produksjonsdata-per dag'!$O17</f>
        <v>352.41935483870969</v>
      </c>
      <c r="I17" s="19">
        <f>'produksjonsdata-Sm3'!I17*1000/'produksjonsdata-per dag'!$O17</f>
        <v>349.35483870967744</v>
      </c>
      <c r="J17" s="19">
        <f>'produksjonsdata-Sm3'!J17/O17</f>
        <v>0.66325806451612901</v>
      </c>
      <c r="K17" s="19">
        <f>'produksjonsdata-Sm3'!K17*6.29/'produksjonsdata-per dag'!$O17</f>
        <v>2.2195555870322584E-2</v>
      </c>
      <c r="L17" s="19">
        <f>'produksjonsdata-Sm3'!L17*6.29/'produksjonsdata-per dag'!$O17</f>
        <v>0.23699096774193545</v>
      </c>
      <c r="M17" s="19">
        <f t="shared" si="0"/>
        <v>2.1414213642822579</v>
      </c>
      <c r="N17" s="17">
        <f>'produksjonsdata-Sm3'!N17</f>
        <v>0.69286790241935481</v>
      </c>
      <c r="O17">
        <f t="shared" si="1"/>
        <v>31</v>
      </c>
      <c r="P17">
        <f t="shared" si="2"/>
        <v>1487.0581701766232</v>
      </c>
    </row>
    <row r="18" spans="1:19" x14ac:dyDescent="0.25">
      <c r="A18">
        <v>2022</v>
      </c>
      <c r="B18" s="1">
        <v>44866</v>
      </c>
      <c r="C18" s="19">
        <f>'produksjonsdata-Sm3'!C18*6.29/'produksjonsdata-per dag'!$O18</f>
        <v>1.9050130849950002</v>
      </c>
      <c r="D18" s="19">
        <f>'produksjonsdata-Sm3'!D18*6.29/'produksjonsdata-per dag'!$O18</f>
        <v>1.7519746666666667</v>
      </c>
      <c r="E18" s="19">
        <f>'produksjonsdata-Sm3'!E18*6.29/'produksjonsdata-per dag'!$O18</f>
        <v>2.4531000000000004E-2</v>
      </c>
      <c r="F18" s="19">
        <f>'produksjonsdata-Sm3'!F18*6.29/'produksjonsdata-per dag'!$O18</f>
        <v>0.20107033333333332</v>
      </c>
      <c r="G18" s="19">
        <f>'produksjonsdata-Sm3'!G18*6.29/'produksjonsdata-per dag'!$O18</f>
        <v>1.977576</v>
      </c>
      <c r="H18" s="19">
        <f>'produksjonsdata-Sm3'!H18*1000/'produksjonsdata-per dag'!$O18</f>
        <v>352.76666666666665</v>
      </c>
      <c r="I18" s="19">
        <f>'produksjonsdata-Sm3'!I18*1000/'produksjonsdata-per dag'!$O18</f>
        <v>344.96666666666664</v>
      </c>
      <c r="J18" s="19">
        <f>'produksjonsdata-Sm3'!J18/O18</f>
        <v>0.65936666666666666</v>
      </c>
      <c r="K18" s="19">
        <f>'produksjonsdata-Sm3'!K18*6.29/'produksjonsdata-per dag'!$O18</f>
        <v>2.1992120754000002E-2</v>
      </c>
      <c r="L18" s="19">
        <f>'produksjonsdata-Sm3'!L18*6.29/'produksjonsdata-per dag'!$O18</f>
        <v>0.23692333333333332</v>
      </c>
      <c r="M18" s="19">
        <f t="shared" si="0"/>
        <v>2.1639285390823337</v>
      </c>
      <c r="N18" s="17">
        <f>'produksjonsdata-Sm3'!N18</f>
        <v>0.69679346143333332</v>
      </c>
      <c r="O18">
        <f t="shared" si="1"/>
        <v>30</v>
      </c>
      <c r="P18">
        <f t="shared" si="2"/>
        <v>1488.9486050339772</v>
      </c>
      <c r="Q18" s="10"/>
    </row>
    <row r="19" spans="1:19" ht="15.75" customHeight="1" x14ac:dyDescent="0.25">
      <c r="A19">
        <v>2022</v>
      </c>
      <c r="B19" s="1">
        <v>44896</v>
      </c>
      <c r="C19" s="19">
        <f>'produksjonsdata-Sm3'!C19*6.29/'produksjonsdata-per dag'!$O19</f>
        <v>1.9646499649835485</v>
      </c>
      <c r="D19" s="19">
        <f>'produksjonsdata-Sm3'!D19*6.29/'produksjonsdata-per dag'!$O19</f>
        <v>1.7723596774193546</v>
      </c>
      <c r="E19" s="19">
        <f>'produksjonsdata-Sm3'!E19*6.29/'produksjonsdata-per dag'!$O19</f>
        <v>2.4348387096774195E-2</v>
      </c>
      <c r="F19" s="19">
        <f>'produksjonsdata-Sm3'!F19*6.29/'produksjonsdata-per dag'!$O19</f>
        <v>0.20412064516129033</v>
      </c>
      <c r="G19" s="19">
        <f>'produksjonsdata-Sm3'!G19*6.29/'produksjonsdata-per dag'!$O19</f>
        <v>2.0008287096774189</v>
      </c>
      <c r="H19" s="19">
        <f>'produksjonsdata-Sm3'!H19*1000/'produksjonsdata-per dag'!$O19</f>
        <v>352.93548387096774</v>
      </c>
      <c r="I19" s="19">
        <f>'produksjonsdata-Sm3'!I19*1000/'produksjonsdata-per dag'!$O19</f>
        <v>360.25806451612902</v>
      </c>
      <c r="J19" s="19">
        <f>'produksjonsdata-Sm3'!J19/O19</f>
        <v>0.67835483870967728</v>
      </c>
      <c r="K19" s="19">
        <f>'produksjonsdata-Sm3'!K19*6.29/'produksjonsdata-per dag'!$O19</f>
        <v>2.1872038850967744E-2</v>
      </c>
      <c r="L19" s="19">
        <f>'produksjonsdata-Sm3'!L19*6.29/'produksjonsdata-per dag'!$O19</f>
        <v>0.24470129032258062</v>
      </c>
      <c r="M19" s="19">
        <f t="shared" si="0"/>
        <v>2.2312232941570969</v>
      </c>
      <c r="N19" s="17">
        <f>'produksjonsdata-Sm3'!N19</f>
        <v>0.70766096783870969</v>
      </c>
      <c r="O19">
        <f t="shared" si="1"/>
        <v>31</v>
      </c>
      <c r="P19">
        <f t="shared" si="2"/>
        <v>1442.3114949892827</v>
      </c>
    </row>
    <row r="20" spans="1:19" ht="15.75" customHeight="1" x14ac:dyDescent="0.25">
      <c r="A20">
        <v>2023</v>
      </c>
      <c r="B20" s="1">
        <v>44927</v>
      </c>
      <c r="C20" s="19">
        <f>'produksjonsdata-Sm3'!C20*6.29/'produksjonsdata-per dag'!$O20</f>
        <v>1.8087788902335484</v>
      </c>
      <c r="D20" s="19">
        <f>'produksjonsdata-Sm3'!D20*6.29/'produksjonsdata-per dag'!$O20</f>
        <v>1.7646493548387094</v>
      </c>
      <c r="E20" s="19">
        <f>'produksjonsdata-Sm3'!E20*6.29/'produksjonsdata-per dag'!$O20</f>
        <v>2.4957096774193548E-2</v>
      </c>
      <c r="F20" s="19">
        <f>'produksjonsdata-Sm3'!F20*6.29/'produksjonsdata-per dag'!$O20</f>
        <v>0.20574387096774197</v>
      </c>
      <c r="G20" s="19">
        <f>'produksjonsdata-Sm3'!G20*6.29/'produksjonsdata-per dag'!$O20</f>
        <v>1.9953503225806446</v>
      </c>
      <c r="H20" s="19">
        <f>'produksjonsdata-Sm3'!H20*1000/'produksjonsdata-per dag'!$O20</f>
        <v>355.87235029203811</v>
      </c>
      <c r="I20" s="19">
        <f>'produksjonsdata-Sm3'!I20*1000/'produksjonsdata-per dag'!$O20</f>
        <v>358.96774193548384</v>
      </c>
      <c r="J20" s="19">
        <f>'produksjonsdata-Sm3'!J20/O20</f>
        <v>0.67619354838709667</v>
      </c>
      <c r="K20" s="19">
        <f>'produksjonsdata-Sm3'!K20*6.29/'produksjonsdata-per dag'!$O20</f>
        <v>2.2030522096774193E-2</v>
      </c>
      <c r="L20" s="19">
        <f>'produksjonsdata-Sm3'!L20*6.29/'produksjonsdata-per dag'!$O20</f>
        <v>0.19685343820783871</v>
      </c>
      <c r="M20" s="19">
        <f>L20+K20+C20</f>
        <v>2.0276628505381615</v>
      </c>
      <c r="N20" s="17">
        <f>'produksjonsdata-Sm3'!N20</f>
        <v>0.67823528360494134</v>
      </c>
      <c r="O20">
        <f t="shared" si="1"/>
        <v>31</v>
      </c>
      <c r="P20">
        <f t="shared" si="2"/>
        <v>1807.8035798201631</v>
      </c>
    </row>
    <row r="21" spans="1:19" x14ac:dyDescent="0.25">
      <c r="A21">
        <v>2023</v>
      </c>
      <c r="B21" s="1">
        <v>44958</v>
      </c>
      <c r="C21" s="19">
        <f>'produksjonsdata-Sm3'!C21*6.29/'produksjonsdata-per dag'!$O21</f>
        <v>1.8266940164425001</v>
      </c>
      <c r="D21" s="19">
        <f>'produksjonsdata-Sm3'!D21*6.29/'produksjonsdata-per dag'!$O21</f>
        <v>1.7744539285714287</v>
      </c>
      <c r="E21" s="19">
        <f>'produksjonsdata-Sm3'!E21*6.29/'produksjonsdata-per dag'!$O21</f>
        <v>2.4261428571428573E-2</v>
      </c>
      <c r="F21" s="19">
        <f>'produksjonsdata-Sm3'!F21*6.29/'produksjonsdata-per dag'!$O21</f>
        <v>0.20464964285714288</v>
      </c>
      <c r="G21" s="19">
        <f>'produksjonsdata-Sm3'!G21*6.29/'produksjonsdata-per dag'!$O21</f>
        <v>2.0033649999999996</v>
      </c>
      <c r="H21" s="19">
        <f>'produksjonsdata-Sm3'!H21*1000/'produksjonsdata-per dag'!$O21</f>
        <v>358.12119285324127</v>
      </c>
      <c r="I21" s="19">
        <f>'produksjonsdata-Sm3'!I21*1000/'produksjonsdata-per dag'!$O21</f>
        <v>356.07142857142856</v>
      </c>
      <c r="J21" s="19">
        <f>'produksjonsdata-Sm3'!J21/O21</f>
        <v>0.67457142857142849</v>
      </c>
      <c r="K21" s="19">
        <f>'produksjonsdata-Sm3'!K21*6.29/'produksjonsdata-per dag'!$O21</f>
        <v>2.1913989339285712E-2</v>
      </c>
      <c r="L21" s="19">
        <f>'produksjonsdata-Sm3'!L21*6.29/'produksjonsdata-per dag'!$O21</f>
        <v>0.18717405613139285</v>
      </c>
      <c r="M21" s="19">
        <f>L21+K21+C21</f>
        <v>2.0357820619131788</v>
      </c>
      <c r="N21" s="17">
        <f>'produksjonsdata-Sm3'!N21</f>
        <v>0.68177493878538409</v>
      </c>
      <c r="O21">
        <f t="shared" si="1"/>
        <v>28</v>
      </c>
      <c r="P21">
        <f t="shared" si="2"/>
        <v>1913.3057233201516</v>
      </c>
    </row>
    <row r="22" spans="1:19" x14ac:dyDescent="0.25">
      <c r="A22">
        <v>2023</v>
      </c>
      <c r="B22" s="1">
        <v>44986</v>
      </c>
      <c r="C22" s="19">
        <f>'produksjonsdata-Sm3'!C22*6.29/'produksjonsdata-per dag'!$O22</f>
        <v>1.823343083922258</v>
      </c>
      <c r="D22" s="19">
        <f>'produksjonsdata-Sm3'!D22*6.29/'produksjonsdata-per dag'!$O22</f>
        <v>1.8336364516129033</v>
      </c>
      <c r="E22" s="19">
        <f>'produksjonsdata-Sm3'!E22*6.29/'produksjonsdata-per dag'!$O22</f>
        <v>2.2725161290322579E-2</v>
      </c>
      <c r="F22" s="19">
        <f>'produksjonsdata-Sm3'!F22*6.29/'produksjonsdata-per dag'!$O22</f>
        <v>0.20351193548387095</v>
      </c>
      <c r="G22" s="19">
        <f>'produksjonsdata-Sm3'!G22*6.29/'produksjonsdata-per dag'!$O22</f>
        <v>2.0598735483870971</v>
      </c>
      <c r="H22" s="19">
        <f>'produksjonsdata-Sm3'!H22*1000/'produksjonsdata-per dag'!$O22</f>
        <v>352.83526410153115</v>
      </c>
      <c r="I22" s="19">
        <f>'produksjonsdata-Sm3'!I22*1000/'produksjonsdata-per dag'!$O22</f>
        <v>354.38709677419354</v>
      </c>
      <c r="J22" s="19">
        <f>'produksjonsdata-Sm3'!J22/O22</f>
        <v>0.68187096774193556</v>
      </c>
      <c r="K22" s="19">
        <f>'produksjonsdata-Sm3'!K22*6.29/'produksjonsdata-per dag'!$O22</f>
        <v>2.1702446653548389E-2</v>
      </c>
      <c r="L22" s="19">
        <f>'produksjonsdata-Sm3'!L22*6.29/'produksjonsdata-per dag'!$O22</f>
        <v>0.19199119429019354</v>
      </c>
      <c r="M22" s="19">
        <f t="shared" ref="M22:M31" si="3">L22+K22+C22</f>
        <v>2.0370367248659997</v>
      </c>
      <c r="N22" s="17">
        <f>'produksjonsdata-Sm3'!N22</f>
        <v>0.6766884795015311</v>
      </c>
      <c r="O22">
        <f t="shared" si="1"/>
        <v>31</v>
      </c>
      <c r="P22">
        <f t="shared" si="2"/>
        <v>1837.7679528792492</v>
      </c>
      <c r="S22" s="1"/>
    </row>
    <row r="23" spans="1:19" x14ac:dyDescent="0.25">
      <c r="A23">
        <v>2023</v>
      </c>
      <c r="B23" s="1">
        <v>45017</v>
      </c>
      <c r="C23" s="19">
        <f>'produksjonsdata-Sm3'!C23*6.29/'produksjonsdata-per dag'!$O23</f>
        <v>1.8164151602113334</v>
      </c>
      <c r="D23" s="23">
        <f>'produksjonsdata-Sm3'!D23*6.29/'produksjonsdata-per dag'!$O23</f>
        <v>1.8037623333333335</v>
      </c>
      <c r="E23" s="23">
        <f>'produksjonsdata-Sm3'!E23*6.29/'produksjonsdata-per dag'!$O23</f>
        <v>2.2853666666666668E-2</v>
      </c>
      <c r="F23" s="23">
        <f>'produksjonsdata-Sm3'!F23*6.29/'produksjonsdata-per dag'!$O23</f>
        <v>0.22308533333333333</v>
      </c>
      <c r="G23" s="23">
        <f>'produksjonsdata-Sm3'!G23*6.29/'produksjonsdata-per dag'!$O23</f>
        <v>2.0497013333333332</v>
      </c>
      <c r="H23" s="23">
        <f>'produksjonsdata-Sm3'!H23*1000/'produksjonsdata-per dag'!$O23</f>
        <v>334.76432994285955</v>
      </c>
      <c r="I23" s="23">
        <f>'produksjonsdata-Sm3'!I23*1000/'produksjonsdata-per dag'!$O23</f>
        <v>341.9</v>
      </c>
      <c r="J23" s="19">
        <f>'produksjonsdata-Sm3'!J23/O23</f>
        <v>0.66776666666666673</v>
      </c>
      <c r="K23" s="19">
        <f>'produksjonsdata-Sm3'!K23*6.29/'produksjonsdata-per dag'!$O23</f>
        <v>2.1202026515666664E-2</v>
      </c>
      <c r="L23" s="19">
        <f>'produksjonsdata-Sm3'!L23*6.29/'produksjonsdata-per dag'!$O23</f>
        <v>0.18937012183946667</v>
      </c>
      <c r="M23" s="19">
        <f t="shared" si="3"/>
        <v>2.0269873085664667</v>
      </c>
      <c r="N23" s="17">
        <f>'produksjonsdata-Sm3'!N23</f>
        <v>0.65701986389619293</v>
      </c>
      <c r="O23">
        <f t="shared" si="1"/>
        <v>30</v>
      </c>
      <c r="P23">
        <f t="shared" si="2"/>
        <v>1767.7779720004978</v>
      </c>
      <c r="S23" s="14"/>
    </row>
    <row r="24" spans="1:19" x14ac:dyDescent="0.25">
      <c r="A24">
        <v>2023</v>
      </c>
      <c r="B24" s="1">
        <v>45047</v>
      </c>
      <c r="C24" s="19">
        <f>'produksjonsdata-Sm3'!C24*6.29/'produksjonsdata-per dag'!$O24</f>
        <v>1.7496629416535483</v>
      </c>
      <c r="D24" s="23">
        <f>'produksjonsdata-Sm3'!D24*6.29/'produksjonsdata-per dag'!$O24</f>
        <v>1.7825048387096774</v>
      </c>
      <c r="E24" s="23">
        <f>'produksjonsdata-Sm3'!E24*6.29/'produksjonsdata-per dag'!$O24</f>
        <v>9.1306451612903211E-3</v>
      </c>
      <c r="F24" s="23">
        <f>'produksjonsdata-Sm3'!F24*6.29/'produksjonsdata-per dag'!$O24</f>
        <v>0.21020774193548389</v>
      </c>
      <c r="G24" s="23">
        <f>'produksjonsdata-Sm3'!G24*6.29/'produksjonsdata-per dag'!$O24</f>
        <v>2.0018432258064514</v>
      </c>
      <c r="H24" s="23">
        <f>'produksjonsdata-Sm3'!H24*1000/'produksjonsdata-per dag'!$O24</f>
        <v>295.90614746320119</v>
      </c>
      <c r="I24" s="23">
        <f>'produksjonsdata-Sm3'!I24*1000/'produksjonsdata-per dag'!$O24</f>
        <v>275.96774193548384</v>
      </c>
      <c r="J24" s="19">
        <f>'produksjonsdata-Sm3'!J24/O24</f>
        <v>0.59422580645161294</v>
      </c>
      <c r="K24" s="19">
        <f>'produksjonsdata-Sm3'!K24*6.29/'produksjonsdata-per dag'!$O24</f>
        <v>1.8091076226774194E-2</v>
      </c>
      <c r="L24" s="19">
        <f>'produksjonsdata-Sm3'!L24*6.29/'produksjonsdata-per dag'!$O24</f>
        <v>0.17933446884990326</v>
      </c>
      <c r="M24" s="19">
        <f t="shared" si="3"/>
        <v>1.9470884867302258</v>
      </c>
      <c r="N24" s="17">
        <f>'produksjonsdata-Sm3'!N24</f>
        <v>0.60545916602126559</v>
      </c>
      <c r="O24">
        <f t="shared" si="1"/>
        <v>31</v>
      </c>
      <c r="P24">
        <f t="shared" si="2"/>
        <v>1650.0238317869857</v>
      </c>
      <c r="S24" s="14"/>
    </row>
    <row r="25" spans="1:19" s="11" customFormat="1" x14ac:dyDescent="0.25">
      <c r="A25">
        <v>2023</v>
      </c>
      <c r="B25" s="25">
        <v>45078</v>
      </c>
      <c r="C25" s="23">
        <f>'produksjonsdata-Sm3'!C25*6.29/'produksjonsdata-per dag'!$O25</f>
        <v>1.7997014036613335</v>
      </c>
      <c r="D25" s="23">
        <f>'produksjonsdata-Sm3'!D25*6.29/'produksjonsdata-per dag'!$O25</f>
        <v>1.8182293333333335</v>
      </c>
      <c r="E25" s="23">
        <f>'produksjonsdata-Sm3'!E25*6.29/'produksjonsdata-per dag'!$O25</f>
        <v>7.7576666666666662E-3</v>
      </c>
      <c r="F25" s="23">
        <f>'produksjonsdata-Sm3'!F25*6.29/'produksjonsdata-per dag'!$O25</f>
        <v>0.19037733333333334</v>
      </c>
      <c r="G25" s="23">
        <f>'produksjonsdata-Sm3'!G25*6.29/'produksjonsdata-per dag'!$O25</f>
        <v>2.0163643333333336</v>
      </c>
      <c r="H25" s="23">
        <f>'produksjonsdata-Sm3'!H25*1000/'produksjonsdata-per dag'!$O25</f>
        <v>299.05026765120328</v>
      </c>
      <c r="I25" s="23">
        <f>'produksjonsdata-Sm3'!I25*1000/'produksjonsdata-per dag'!$O25</f>
        <v>252.6</v>
      </c>
      <c r="J25" s="23">
        <f>'produksjonsdata-Sm3'!J25/O25</f>
        <v>0.57316666666666671</v>
      </c>
      <c r="K25" s="23">
        <f>'produksjonsdata-Sm3'!K25*6.29/'produksjonsdata-per dag'!$O25</f>
        <v>1.5345608166666668E-2</v>
      </c>
      <c r="L25" s="23">
        <f>'produksjonsdata-Sm3'!L25*6.29/'produksjonsdata-per dag'!$O25</f>
        <v>0.18723366586983334</v>
      </c>
      <c r="M25" s="23">
        <f t="shared" si="3"/>
        <v>2.0022806776978337</v>
      </c>
      <c r="N25" s="26">
        <f>'produksjonsdata-Sm3'!N25</f>
        <v>0.61737787936786992</v>
      </c>
      <c r="O25" s="24">
        <f t="shared" si="1"/>
        <v>30</v>
      </c>
      <c r="P25" s="24">
        <f t="shared" si="2"/>
        <v>1597.2035064415495</v>
      </c>
      <c r="S25" s="22"/>
    </row>
    <row r="26" spans="1:19" x14ac:dyDescent="0.25">
      <c r="A26">
        <v>2023</v>
      </c>
      <c r="B26" s="1">
        <v>45108</v>
      </c>
      <c r="C26" s="19">
        <f>'produksjonsdata-Sm3'!C26*6.29/'produksjonsdata-per dag'!$O26</f>
        <v>1.8396540473364518</v>
      </c>
      <c r="D26" s="19">
        <f>'produksjonsdata-Sm3'!D26*6.29/'produksjonsdata-per dag'!$O26</f>
        <v>1.8362741935483871</v>
      </c>
      <c r="E26" s="19">
        <f>'produksjonsdata-Sm3'!E26*6.29/'produksjonsdata-per dag'!$O26</f>
        <v>1.8058387096774195E-2</v>
      </c>
      <c r="F26" s="19">
        <f>'produksjonsdata-Sm3'!F26*6.29/'produksjonsdata-per dag'!$O26</f>
        <v>0.20493225806451612</v>
      </c>
      <c r="G26" s="19">
        <f>'produksjonsdata-Sm3'!G26*6.29/'produksjonsdata-per dag'!$O26</f>
        <v>2.0592648387096775</v>
      </c>
      <c r="H26" s="19">
        <f>'produksjonsdata-Sm3'!H26*1000/'produksjonsdata-per dag'!$O26</f>
        <v>359.29966422229757</v>
      </c>
      <c r="I26" s="19">
        <f>'produksjonsdata-Sm3'!I26*1000/'produksjonsdata-per dag'!$O26</f>
        <v>324.61290322580646</v>
      </c>
      <c r="J26" s="19">
        <f>'produksjonsdata-Sm3'!J26/O26</f>
        <v>0.65200000000000014</v>
      </c>
      <c r="K26" s="19">
        <f>'produksjonsdata-Sm3'!K26*6.29/'produksjonsdata-per dag'!$O26</f>
        <v>2.1370391872258067E-2</v>
      </c>
      <c r="L26" s="19">
        <f>'produksjonsdata-Sm3'!L26*6.29/'produksjonsdata-per dag'!$O26</f>
        <v>0.203708529880258</v>
      </c>
      <c r="M26" s="19">
        <f t="shared" si="3"/>
        <v>2.064732969088968</v>
      </c>
      <c r="N26" s="17">
        <f>'produksjonsdata-Sm3'!N26</f>
        <v>0.68755609809971696</v>
      </c>
      <c r="O26">
        <f t="shared" si="1"/>
        <v>31</v>
      </c>
      <c r="P26">
        <f t="shared" si="2"/>
        <v>1763.7929272451067</v>
      </c>
      <c r="S26" s="14"/>
    </row>
    <row r="27" spans="1:19" x14ac:dyDescent="0.25">
      <c r="A27">
        <v>2023</v>
      </c>
      <c r="B27" s="1">
        <v>45139</v>
      </c>
      <c r="C27" s="19">
        <f>'produksjonsdata-Sm3'!C27*6.29/'produksjonsdata-per dag'!$O27</f>
        <v>1.7719093168687099</v>
      </c>
      <c r="D27" s="23">
        <f>'produksjonsdata-Sm3'!D27*6.29/'produksjonsdata-per dag'!$O27</f>
        <v>1.7896064516129033</v>
      </c>
      <c r="E27" s="23">
        <f>'produksjonsdata-Sm3'!E27*6.29/'produksjonsdata-per dag'!$O27</f>
        <v>2.373967741935484E-2</v>
      </c>
      <c r="F27" s="23">
        <f>'produksjonsdata-Sm3'!F27*6.29/'produksjonsdata-per dag'!$O27</f>
        <v>0.19945387096774192</v>
      </c>
      <c r="G27" s="23">
        <f>'produksjonsdata-Sm3'!G27*6.29/'produksjonsdata-per dag'!$O27</f>
        <v>2.0128000000000004</v>
      </c>
      <c r="H27" s="19">
        <f>'produksjonsdata-Sm3'!H27*1000/'produksjonsdata-per dag'!$O27</f>
        <v>317.23340424323499</v>
      </c>
      <c r="I27" s="23">
        <f>'produksjonsdata-Sm3'!I27*1000/'produksjonsdata-per dag'!$O27</f>
        <v>313.70967741935482</v>
      </c>
      <c r="J27" s="23">
        <f>'produksjonsdata-Sm3'!J27/O27</f>
        <v>0.63370967741935491</v>
      </c>
      <c r="K27" s="19">
        <f>'produksjonsdata-Sm3'!K27*6.29/'produksjonsdata-per dag'!$O27</f>
        <v>2.1332500506451614E-2</v>
      </c>
      <c r="L27" s="19">
        <f>'produksjonsdata-Sm3'!L27*6.29/'produksjonsdata-per dag'!$O27</f>
        <v>0.19175868758519354</v>
      </c>
      <c r="M27" s="19">
        <f t="shared" si="3"/>
        <v>1.985000504960355</v>
      </c>
      <c r="N27" s="17">
        <f>'produksjonsdata-Sm3'!N27</f>
        <v>0.63281377069162215</v>
      </c>
      <c r="O27">
        <f t="shared" si="1"/>
        <v>31</v>
      </c>
      <c r="P27">
        <f t="shared" si="2"/>
        <v>1654.3365426523176</v>
      </c>
      <c r="S27" s="14"/>
    </row>
    <row r="28" spans="1:19" x14ac:dyDescent="0.25">
      <c r="A28">
        <v>2023</v>
      </c>
      <c r="B28" s="1">
        <v>45170</v>
      </c>
      <c r="C28" s="19">
        <f>'produksjonsdata-Sm3'!C28*6.29/'produksjonsdata-per dag'!$O28</f>
        <v>1.7255412211523333</v>
      </c>
      <c r="D28" s="19">
        <f>'produksjonsdata-Sm3'!D28*6.29/'produksjonsdata-per dag'!$O28</f>
        <v>1.6773333333333333</v>
      </c>
      <c r="E28" s="19">
        <f>'produksjonsdata-Sm3'!E28*6.29/'produksjonsdata-per dag'!$O28</f>
        <v>1.7612000000000003E-2</v>
      </c>
      <c r="F28" s="19">
        <f>'produksjonsdata-Sm3'!F28*6.29/'produksjonsdata-per dag'!$O28</f>
        <v>0.15829833333333332</v>
      </c>
      <c r="G28" s="19">
        <f>'produksjonsdata-Sm3'!G28*6.29/'produksjonsdata-per dag'!$O28</f>
        <v>1.8532436666666667</v>
      </c>
      <c r="H28" s="19">
        <f>'produksjonsdata-Sm3'!H28*1000/'produksjonsdata-per dag'!$O28</f>
        <v>319.1214246020109</v>
      </c>
      <c r="I28" s="19">
        <f>'produksjonsdata-Sm3'!I28*1000/'produksjonsdata-per dag'!$O28</f>
        <v>201.26666666666668</v>
      </c>
      <c r="J28" s="19">
        <f>'produksjonsdata-Sm3'!J28/O28</f>
        <v>0.49590000000000001</v>
      </c>
      <c r="K28" s="19">
        <f>'produksjonsdata-Sm3'!K28*6.29/'produksjonsdata-per dag'!$O28</f>
        <v>2.1068439495666669E-2</v>
      </c>
      <c r="L28" s="19">
        <f>'produksjonsdata-Sm3'!L28*6.29/'produksjonsdata-per dag'!$O28</f>
        <v>0.18260319196156663</v>
      </c>
      <c r="M28" s="19">
        <f t="shared" si="3"/>
        <v>1.9292128526095667</v>
      </c>
      <c r="N28" s="17">
        <f>'produksjonsdata-Sm3'!N28</f>
        <v>0.62583252994534422</v>
      </c>
      <c r="O28">
        <f t="shared" si="1"/>
        <v>30</v>
      </c>
      <c r="P28">
        <f t="shared" si="2"/>
        <v>1747.6223781957651</v>
      </c>
    </row>
    <row r="29" spans="1:19" x14ac:dyDescent="0.25">
      <c r="A29">
        <v>2023</v>
      </c>
      <c r="B29" s="1">
        <v>45200</v>
      </c>
      <c r="C29" s="19">
        <f>'produksjonsdata-Sm3'!C29*6.29/'produksjonsdata-per dag'!$O29</f>
        <v>1.8355527721435485</v>
      </c>
      <c r="D29" s="23">
        <f>'produksjonsdata-Sm3'!D29*6.29/'produksjonsdata-per dag'!$O29</f>
        <v>1.771548064516129</v>
      </c>
      <c r="E29" s="23">
        <f>'produksjonsdata-Sm3'!E29*6.29/'produksjonsdata-per dag'!$O29</f>
        <v>2.1304838709677417E-2</v>
      </c>
      <c r="F29" s="23">
        <f>'produksjonsdata-Sm3'!F29*6.29/'produksjonsdata-per dag'!$O29</f>
        <v>0.19336677419354839</v>
      </c>
      <c r="G29" s="23">
        <f>'produksjonsdata-Sm3'!G29*6.29/'produksjonsdata-per dag'!$O29</f>
        <v>1.9862196774193548</v>
      </c>
      <c r="H29" s="23">
        <f>'produksjonsdata-Sm3'!H29*1000/'produksjonsdata-per dag'!$O29</f>
        <v>354.73683258038659</v>
      </c>
      <c r="I29" s="23">
        <f>'produksjonsdata-Sm3'!I29*1000/'produksjonsdata-per dag'!$O29</f>
        <v>328.77419354838707</v>
      </c>
      <c r="J29" s="23">
        <f>'produksjonsdata-Sm3'!J29/O29</f>
        <v>0.6445483870967742</v>
      </c>
      <c r="K29" s="19">
        <f>'produksjonsdata-Sm3'!K29*6.29/'produksjonsdata-per dag'!$O29</f>
        <v>2.088879639903226E-2</v>
      </c>
      <c r="L29" s="19">
        <f>'produksjonsdata-Sm3'!L29*6.29/'produksjonsdata-per dag'!$O29</f>
        <v>0.20951687625496776</v>
      </c>
      <c r="M29" s="19">
        <f t="shared" si="3"/>
        <v>2.0659584447975483</v>
      </c>
      <c r="N29" s="17">
        <f>'produksjonsdata-Sm3'!N29</f>
        <v>0.68318809566425753</v>
      </c>
      <c r="O29">
        <f t="shared" si="1"/>
        <v>31</v>
      </c>
      <c r="P29">
        <f t="shared" si="2"/>
        <v>1693.1181817959907</v>
      </c>
    </row>
    <row r="30" spans="1:19" x14ac:dyDescent="0.25">
      <c r="A30">
        <v>2023</v>
      </c>
      <c r="B30" s="1">
        <v>45231</v>
      </c>
      <c r="C30" s="19">
        <f>'produksjonsdata-Sm3'!C30*6.29/'produksjonsdata-per dag'!$O30</f>
        <v>1.8358616865153332</v>
      </c>
      <c r="D30" s="27">
        <f>'produksjonsdata-Sm3'!D30*6.29/'produksjonsdata-per dag'!$O30</f>
        <v>1.7786023333333334</v>
      </c>
      <c r="E30" s="27">
        <f>'produksjonsdata-Sm3'!E30*6.29/'produksjonsdata-per dag'!$O30</f>
        <v>2.0337666666666667E-2</v>
      </c>
      <c r="F30" s="27">
        <f>'produksjonsdata-Sm3'!F30*6.29/'produksjonsdata-per dag'!$O30</f>
        <v>0.21553733333333333</v>
      </c>
      <c r="G30" s="27">
        <f>'produksjonsdata-Sm3'!G30*6.29/'produksjonsdata-per dag'!$O30</f>
        <v>2.0144773333333337</v>
      </c>
      <c r="H30" s="19">
        <f>'produksjonsdata-Sm3'!H30*1000/'produksjonsdata-per dag'!$O30</f>
        <v>356.13802212508409</v>
      </c>
      <c r="I30" s="27">
        <f>'produksjonsdata-Sm3'!I30*1000/'produksjonsdata-per dag'!$O30</f>
        <v>362.8</v>
      </c>
      <c r="J30" s="23">
        <f>'produksjonsdata-Sm3'!J30/O30</f>
        <v>0.68306666666666671</v>
      </c>
      <c r="K30" s="19">
        <f>'produksjonsdata-Sm3'!K30*6.29/'produksjonsdata-per dag'!$O30</f>
        <v>2.0724487199666668E-2</v>
      </c>
      <c r="L30" s="19">
        <f>'produksjonsdata-Sm3'!L30*6.29/'produksjonsdata-per dag'!$O30</f>
        <v>0.2077469255603</v>
      </c>
      <c r="M30" s="19">
        <f t="shared" si="3"/>
        <v>2.0643330992753</v>
      </c>
      <c r="N30" s="17">
        <f>'produksjonsdata-Sm3'!N30</f>
        <v>0.68433088369508399</v>
      </c>
      <c r="O30">
        <f t="shared" si="1"/>
        <v>30</v>
      </c>
      <c r="P30">
        <f t="shared" si="2"/>
        <v>1714.2878103469818</v>
      </c>
    </row>
    <row r="31" spans="1:19" x14ac:dyDescent="0.25">
      <c r="A31">
        <v>2023</v>
      </c>
      <c r="B31" s="1">
        <v>45261</v>
      </c>
      <c r="C31" s="19">
        <f>'produksjonsdata-Sm3'!C31*6.29/'produksjonsdata-per dag'!$O31</f>
        <v>1.8128778945335484</v>
      </c>
      <c r="D31" s="23">
        <f>'produksjonsdata-Sm3'!D31*6.29/'produksjonsdata-per dag'!$O31</f>
        <v>0</v>
      </c>
      <c r="E31" s="23">
        <f>'produksjonsdata-Sm3'!E31*6.29/'produksjonsdata-per dag'!$O31</f>
        <v>0</v>
      </c>
      <c r="F31" s="23">
        <f>'produksjonsdata-Sm3'!F31*6.29/'produksjonsdata-per dag'!$O31</f>
        <v>0</v>
      </c>
      <c r="G31" s="23">
        <f>'produksjonsdata-Sm3'!G31*6.29/'produksjonsdata-per dag'!$O31</f>
        <v>0</v>
      </c>
      <c r="H31" s="19">
        <f>'produksjonsdata-Sm3'!H31*1000/'produksjonsdata-per dag'!$O31</f>
        <v>352.08098292667233</v>
      </c>
      <c r="I31" s="23">
        <f>'produksjonsdata-Sm3'!I31*1000/'produksjonsdata-per dag'!$O31</f>
        <v>0</v>
      </c>
      <c r="J31" s="23">
        <f>'produksjonsdata-Sm3'!J31/O31</f>
        <v>0</v>
      </c>
      <c r="K31" s="19">
        <f>'produksjonsdata-Sm3'!K31*6.29/'produksjonsdata-per dag'!$O31</f>
        <v>2.0505097674193548E-2</v>
      </c>
      <c r="L31" s="19">
        <f>'produksjonsdata-Sm3'!L31*6.29/'produksjonsdata-per dag'!$O31</f>
        <v>0.20586192736903222</v>
      </c>
      <c r="M31" s="19">
        <f t="shared" si="3"/>
        <v>2.0392449195767743</v>
      </c>
      <c r="N31" s="17">
        <f>'produksjonsdata-Sm3'!N31</f>
        <v>0.67628526266860789</v>
      </c>
      <c r="O31">
        <f t="shared" si="1"/>
        <v>31</v>
      </c>
      <c r="P31">
        <f t="shared" si="2"/>
        <v>1710.2773078361638</v>
      </c>
    </row>
    <row r="32" spans="1:19" ht="15" customHeight="1" x14ac:dyDescent="0.25">
      <c r="A32" s="3"/>
      <c r="B32" s="1">
        <v>45292</v>
      </c>
      <c r="C32" s="2"/>
      <c r="I32" s="13"/>
      <c r="N32" s="15">
        <f t="shared" ref="N32" si="4">SUM(C32,H32,K32,L32)/31</f>
        <v>0</v>
      </c>
    </row>
    <row r="33" spans="1:10" x14ac:dyDescent="0.25">
      <c r="A33" s="3"/>
      <c r="B33" s="1"/>
      <c r="C33" s="2"/>
      <c r="I33" s="13"/>
    </row>
    <row r="35" spans="1:10" x14ac:dyDescent="0.25">
      <c r="E35" s="16"/>
      <c r="H35" s="16"/>
      <c r="J35" s="2"/>
    </row>
    <row r="36" spans="1:10" x14ac:dyDescent="0.25">
      <c r="A36" s="11" t="s">
        <v>28</v>
      </c>
    </row>
    <row r="37" spans="1:10" x14ac:dyDescent="0.25">
      <c r="A37" s="11" t="s">
        <v>29</v>
      </c>
    </row>
    <row r="38" spans="1:10" x14ac:dyDescent="0.25">
      <c r="A38" s="11"/>
    </row>
    <row r="39" spans="1:10" x14ac:dyDescent="0.25">
      <c r="A39" s="3" t="s">
        <v>30</v>
      </c>
    </row>
    <row r="40" spans="1:10" x14ac:dyDescent="0.25">
      <c r="A40" t="s">
        <v>56</v>
      </c>
    </row>
    <row r="41" spans="1:10" x14ac:dyDescent="0.25">
      <c r="A41" t="s">
        <v>57</v>
      </c>
    </row>
    <row r="42" spans="1:10" x14ac:dyDescent="0.25">
      <c r="A42" t="s">
        <v>62</v>
      </c>
    </row>
    <row r="43" spans="1:10" x14ac:dyDescent="0.25">
      <c r="A43" t="s">
        <v>63</v>
      </c>
    </row>
    <row r="44" spans="1:10" x14ac:dyDescent="0.25">
      <c r="A44" t="s">
        <v>58</v>
      </c>
    </row>
    <row r="45" spans="1:10" x14ac:dyDescent="0.25">
      <c r="A45" t="s">
        <v>59</v>
      </c>
    </row>
    <row r="48" spans="1:10" x14ac:dyDescent="0.25">
      <c r="A48" s="3" t="s">
        <v>31</v>
      </c>
      <c r="B48" s="3"/>
      <c r="C48" s="3"/>
      <c r="D48" s="3" t="s">
        <v>32</v>
      </c>
    </row>
    <row r="49" spans="1:4" ht="15.75" x14ac:dyDescent="0.25">
      <c r="A49" t="s">
        <v>33</v>
      </c>
      <c r="D49" s="12" t="s">
        <v>34</v>
      </c>
    </row>
    <row r="50" spans="1:4" x14ac:dyDescent="0.25">
      <c r="A50" t="s">
        <v>35</v>
      </c>
      <c r="D50" t="s">
        <v>36</v>
      </c>
    </row>
    <row r="51" spans="1:4" x14ac:dyDescent="0.25">
      <c r="A51" t="s">
        <v>45</v>
      </c>
    </row>
    <row r="52" spans="1:4" x14ac:dyDescent="0.25">
      <c r="A52" t="s">
        <v>46</v>
      </c>
    </row>
    <row r="53" spans="1:4" x14ac:dyDescent="0.25">
      <c r="A53" t="s">
        <v>60</v>
      </c>
    </row>
    <row r="54" spans="1:4" x14ac:dyDescent="0.25">
      <c r="A54" t="s">
        <v>61</v>
      </c>
    </row>
    <row r="55" spans="1:4" x14ac:dyDescent="0.25">
      <c r="A55" t="s">
        <v>17</v>
      </c>
    </row>
    <row r="56" spans="1:4" x14ac:dyDescent="0.25">
      <c r="A56" t="s">
        <v>0</v>
      </c>
    </row>
    <row r="57" spans="1:4" x14ac:dyDescent="0.25">
      <c r="A57" t="s">
        <v>18</v>
      </c>
    </row>
    <row r="58" spans="1:4" x14ac:dyDescent="0.25">
      <c r="A58" t="s">
        <v>38</v>
      </c>
    </row>
    <row r="59" spans="1:4" x14ac:dyDescent="0.25">
      <c r="A59" t="s">
        <v>2</v>
      </c>
    </row>
    <row r="60" spans="1:4" x14ac:dyDescent="0.25">
      <c r="A60" t="s">
        <v>2</v>
      </c>
    </row>
    <row r="61" spans="1:4" x14ac:dyDescent="0.25">
      <c r="A61" t="s">
        <v>47</v>
      </c>
    </row>
    <row r="62" spans="1:4" x14ac:dyDescent="0.25">
      <c r="A62" t="s">
        <v>48</v>
      </c>
    </row>
  </sheetData>
  <dataConsolidate>
    <dataRefs count="1">
      <dataRef ref="C6:C17" sheet="produksjonsdata-Sm3"/>
    </dataRefs>
  </dataConsolidate>
  <mergeCells count="2">
    <mergeCell ref="C2:D2"/>
    <mergeCell ref="C5:D5"/>
  </mergeCells>
  <printOptions gridLines="1"/>
  <pageMargins left="0.25" right="0.25" top="0.75" bottom="0.75" header="0.3" footer="0.3"/>
  <pageSetup paperSize="9" scale="4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H a B V A V h 0 Z C k A A A A 9 Q A A A B I A H A B D b 2 5 m a W c v U G F j a 2 F n Z S 5 4 b W w g o h g A K K A U A A A A A A A A A A A A A A A A A A A A A A A A A A A A h Y 8 x D o I w G I W v Q r r T l m o M k p 8 y u I q a m B j X W i o 0 Q j G 0 C H d z 8 E h e Q Y y i b o 7 v e 9 / w 3 v 1 6 g 6 S v S u + i G q t r E 6 M A U + Q p I + t M m z x G r T v 6 I U o 4 b I Q 8 i V x 5 g 2 x s 1 N s s R o V z 5 4 i Q r u t w N 8 F 1 k x N G a U D 2 6 X I r C 1 U J 9 J H 1 f 9 n X x j p h p E I c d q 8 x n O H 5 D I d T h i m Q k U G q z b d n w 9 x n + w N h 0 Z a u b R Q 3 B 3 + 1 B j J G I O 8 L / A F Q S w M E F A A C A A g A y H a B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h 2 g V Q o i k e 4 D g A A A B E A A A A T A B w A R m 9 y b X V s Y X M v U 2 V j d G l v b j E u b S C i G A A o o B Q A A A A A A A A A A A A A A A A A A A A A A A A A A A A r T k 0 u y c z P U w i G 0 I b W A F B L A Q I t A B Q A A g A I A M h 2 g V Q F Y d G Q p A A A A P U A A A A S A A A A A A A A A A A A A A A A A A A A A A B D b 2 5 m a W c v U G F j a 2 F n Z S 5 4 b W x Q S w E C L Q A U A A I A C A D I d o F U D 8 r p q 6 Q A A A D p A A A A E w A A A A A A A A A A A A A A A A D w A A A A W 0 N v b n R l b n R f V H l w Z X N d L n h t b F B L A Q I t A B Q A A g A I A M h 2 g V Q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W F 6 7 b a 2 d V S K l j s 3 V w p 5 + P A A A A A A I A A A A A A A N m A A D A A A A A E A A A A I D V X N Z t O f Z Y w + W / 2 6 L e W v I A A A A A B I A A A K A A A A A Q A A A A + F B 8 b i S p e Z g C p a O p O h 3 K h 1 A A A A A s + O g t 8 z U 2 g 7 9 a 1 b z m I c 7 P b 7 z P G X Z q 4 G C 8 T a L h D S b j i 2 j K h k W Q J 4 Q O R v I O C O H A A t / g e E U V J E q a B f l R a g n B 0 i 7 1 S H o 2 G D + U a C C 1 e P G Q B O J F 8 B Q A A A C 4 i w / t S t i F e / O j v a z 2 k c 8 n v w l P M Q = = < / D a t a M a s h u p > 
</file>

<file path=customXml/item2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  <UserInfo>
        <DisplayName>Helvig Ole Skretting</DisplayName>
        <AccountId>166</AccountId>
        <AccountType/>
      </UserInfo>
      <UserInfo>
        <DisplayName>Bjørkum Eli</DisplayName>
        <AccountId>130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2" ma:contentTypeDescription="Opprett et nytt dokument." ma:contentTypeScope="" ma:versionID="95965d866254949d78cc8dcc6176f489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85b5fc6e01ed101fb5e0a12f877e9dcb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2FCB7-EC3C-4438-B0F3-93DFB4A8C6C8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48B0A5BA-9AC8-4031-A99E-83CC23F75F2E}">
  <ds:schemaRefs>
    <ds:schemaRef ds:uri="http://schemas.microsoft.com/office/2006/metadata/properties"/>
    <ds:schemaRef ds:uri="c74d52cd-2ee0-4c46-a9b5-7f4054c7c5be"/>
  </ds:schemaRefs>
</ds:datastoreItem>
</file>

<file path=customXml/itemProps3.xml><?xml version="1.0" encoding="utf-8"?>
<ds:datastoreItem xmlns:ds="http://schemas.openxmlformats.org/officeDocument/2006/customXml" ds:itemID="{7243AE44-B861-40EB-A88F-A9ED719FA1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DC28D77E-C53F-483F-8822-4F8A794B189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Diagrammer</vt:lpstr>
      </vt:variant>
      <vt:variant>
        <vt:i4>7</vt:i4>
      </vt:variant>
    </vt:vector>
  </HeadingPairs>
  <TitlesOfParts>
    <vt:vector size="9" baseType="lpstr">
      <vt:lpstr>produksjonsdata-Sm3</vt:lpstr>
      <vt:lpstr>produksjonsdata-per dag</vt:lpstr>
      <vt:lpstr>Oljeplott-fatperdag-N</vt:lpstr>
      <vt:lpstr>Oljeplott-fatperdag-E</vt:lpstr>
      <vt:lpstr>Væskeprd-plott-Nor fatdag</vt:lpstr>
      <vt:lpstr>Væskeprd-plott-Eng bbld</vt:lpstr>
      <vt:lpstr>Gassplott-N</vt:lpstr>
      <vt:lpstr>Gassplott-E</vt:lpstr>
      <vt:lpstr>Oljeekvivalenter-plott</vt:lpstr>
    </vt:vector>
  </TitlesOfParts>
  <Manager/>
  <Company>OD - PTIL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 Bygdevoll</dc:creator>
  <cp:keywords/>
  <dc:description/>
  <cp:lastModifiedBy>Hult Rune</cp:lastModifiedBy>
  <cp:revision/>
  <cp:lastPrinted>2023-06-19T07:52:47Z</cp:lastPrinted>
  <dcterms:created xsi:type="dcterms:W3CDTF">2009-02-17T11:13:04Z</dcterms:created>
  <dcterms:modified xsi:type="dcterms:W3CDTF">2023-12-20T10:31:53Z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</Properties>
</file>