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80" yWindow="45" windowWidth="15195" windowHeight="10890" tabRatio="857" firstSheet="2" activeTab="10"/>
  </bookViews>
  <sheets>
    <sheet name="Innleiing" sheetId="1" r:id="rId1"/>
    <sheet name="Totale petroleumsressursar" sheetId="2" r:id="rId2"/>
    <sheet name="Historisk produksjon" sheetId="3" r:id="rId3"/>
    <sheet name="Feltoversikt" sheetId="4" r:id="rId4"/>
    <sheet name="RK1,2,3-felt" sheetId="5" r:id="rId5"/>
    <sheet name="RK3-funn" sheetId="6" r:id="rId6"/>
    <sheet name="RK4-funn" sheetId="7" r:id="rId7"/>
    <sheet name="RK5-funn" sheetId="8" r:id="rId8"/>
    <sheet name="RK7f-funn" sheetId="9" r:id="rId9"/>
    <sheet name="Funn i felt og funn" sheetId="10" r:id="rId10"/>
    <sheet name="Tilstedeværende" sheetId="11" r:id="rId11"/>
  </sheets>
  <definedNames>
    <definedName name="_xlnm.Print_Area" localSheetId="3">'Feltoversikt'!$A$1:$G$74</definedName>
    <definedName name="_xlnm.Print_Area" localSheetId="9">'Funn i felt og funn'!$A$1:$G$105</definedName>
    <definedName name="_xlnm.Print_Area" localSheetId="2">'Historisk produksjon'!$A$1:$I$87</definedName>
    <definedName name="_xlnm.Print_Area" localSheetId="0">'Innleiing'!$A$1:$J$32</definedName>
    <definedName name="_xlnm.Print_Area" localSheetId="4">'RK1,2,3-felt'!$A$1:$M$84</definedName>
    <definedName name="_xlnm.Print_Area" localSheetId="5">'RK3-funn'!$A$1:$I$18</definedName>
    <definedName name="_xlnm.Print_Area" localSheetId="6">'RK4-funn'!$A$1:$I$28</definedName>
    <definedName name="_xlnm.Print_Area" localSheetId="7">'RK5-funn'!$A$1:$I$43</definedName>
    <definedName name="_xlnm.Print_Area" localSheetId="8">'RK7f-funn'!$A$1:$I$14</definedName>
    <definedName name="_xlnm.Print_Area" localSheetId="10">'Tilstedeværende'!$A$1:$G$89</definedName>
    <definedName name="_xlnm.Print_Area" localSheetId="1">'Totale petroleumsressursar'!$A$1:$M$41</definedName>
    <definedName name="_xlnm.Print_Titles" localSheetId="9">'Funn i felt og funn'!$2:$2</definedName>
  </definedNames>
  <calcPr fullCalcOnLoad="1"/>
</workbook>
</file>

<file path=xl/sharedStrings.xml><?xml version="1.0" encoding="utf-8"?>
<sst xmlns="http://schemas.openxmlformats.org/spreadsheetml/2006/main" count="883" uniqueCount="518">
  <si>
    <t>7122/7-3 Kobbe</t>
  </si>
  <si>
    <t>NGL</t>
  </si>
  <si>
    <t>Total</t>
  </si>
  <si>
    <t>mill tonn</t>
  </si>
  <si>
    <r>
      <t>mill Sm</t>
    </r>
    <r>
      <rPr>
        <vertAlign val="superscript"/>
        <sz val="10"/>
        <rFont val="Arial"/>
        <family val="2"/>
      </rPr>
      <t xml:space="preserve">3 </t>
    </r>
    <r>
      <rPr>
        <sz val="10"/>
        <rFont val="Arial"/>
        <family val="2"/>
      </rPr>
      <t>o.e.</t>
    </r>
  </si>
  <si>
    <t xml:space="preserve">Nordsjøen </t>
  </si>
  <si>
    <t>Sum</t>
  </si>
  <si>
    <t xml:space="preserve">Norskehavet </t>
  </si>
  <si>
    <t xml:space="preserve">Barentshavet </t>
  </si>
  <si>
    <t>Totalt</t>
  </si>
  <si>
    <t>ALBUSKJELL</t>
  </si>
  <si>
    <t>Felt</t>
  </si>
  <si>
    <t>SUM</t>
  </si>
  <si>
    <t>ALVHEIM</t>
  </si>
  <si>
    <t>BALDER</t>
  </si>
  <si>
    <t xml:space="preserve"> 25/8-C-20</t>
  </si>
  <si>
    <t>BLANE</t>
  </si>
  <si>
    <t>Blane</t>
  </si>
  <si>
    <t>BRAGE</t>
  </si>
  <si>
    <t xml:space="preserve"> 31/4-11</t>
  </si>
  <si>
    <t xml:space="preserve"> 31/4-A-30 B</t>
  </si>
  <si>
    <t>STATFJORD</t>
  </si>
  <si>
    <t>COD</t>
  </si>
  <si>
    <t>DRAUGEN</t>
  </si>
  <si>
    <t>EDDA</t>
  </si>
  <si>
    <t>EKOFISK</t>
  </si>
  <si>
    <t>ELDFISK</t>
  </si>
  <si>
    <t>EMBLA</t>
  </si>
  <si>
    <t>ENOCH</t>
  </si>
  <si>
    <t>FRAM</t>
  </si>
  <si>
    <t xml:space="preserve"> 35/11-7</t>
  </si>
  <si>
    <t xml:space="preserve"> 35/11-8 S</t>
  </si>
  <si>
    <t>FRIGG</t>
  </si>
  <si>
    <t>FRØY</t>
  </si>
  <si>
    <t>GIMLE</t>
  </si>
  <si>
    <t>Gimle</t>
  </si>
  <si>
    <t>34/8-12 S</t>
  </si>
  <si>
    <t>GLITNE</t>
  </si>
  <si>
    <t>HEIMDAL</t>
  </si>
  <si>
    <t>GRANE</t>
  </si>
  <si>
    <t>GULLFAKS</t>
  </si>
  <si>
    <t>34/10-45 B</t>
  </si>
  <si>
    <t>GULLFAKS SØR</t>
  </si>
  <si>
    <t>Statfjord</t>
  </si>
  <si>
    <t xml:space="preserve"> 34/10-43 S</t>
  </si>
  <si>
    <t>34/10-49 S Alun</t>
  </si>
  <si>
    <t>34/10-49 S Epidot</t>
  </si>
  <si>
    <t>GUNGNE</t>
  </si>
  <si>
    <t xml:space="preserve"> 15/9-20 S</t>
  </si>
  <si>
    <t>Gungne</t>
  </si>
  <si>
    <t>HOD</t>
  </si>
  <si>
    <t>Hod</t>
  </si>
  <si>
    <t>GYDA</t>
  </si>
  <si>
    <t>019 B</t>
  </si>
  <si>
    <t>HEIDRUN</t>
  </si>
  <si>
    <t>Heimdal</t>
  </si>
  <si>
    <t>HULDRA</t>
  </si>
  <si>
    <t>JOTUN</t>
  </si>
  <si>
    <t>KRISTIN</t>
  </si>
  <si>
    <t>KVITEBJØRN</t>
  </si>
  <si>
    <t>Kvitebjørn</t>
  </si>
  <si>
    <t>LILLE-FRIGG</t>
  </si>
  <si>
    <t>MIKKEL</t>
  </si>
  <si>
    <t>Mikkel</t>
  </si>
  <si>
    <t>MIME</t>
  </si>
  <si>
    <t>MURCHISON</t>
  </si>
  <si>
    <t>NJORD</t>
  </si>
  <si>
    <t xml:space="preserve"> 6407/7-6</t>
  </si>
  <si>
    <t>NORDØST FRIGG</t>
  </si>
  <si>
    <t>NORNE</t>
  </si>
  <si>
    <t>ODIN</t>
  </si>
  <si>
    <t>ORMEN LANGE</t>
  </si>
  <si>
    <t>OSEBERG</t>
  </si>
  <si>
    <t>30/6-17</t>
  </si>
  <si>
    <t>OSEBERG SØR</t>
  </si>
  <si>
    <r>
      <t>NGL</t>
    </r>
    <r>
      <rPr>
        <b/>
        <vertAlign val="superscript"/>
        <sz val="9"/>
        <rFont val="Arial"/>
        <family val="2"/>
      </rPr>
      <t>2</t>
    </r>
    <r>
      <rPr>
        <b/>
        <sz val="9"/>
        <rFont val="Arial"/>
        <family val="0"/>
      </rPr>
      <t xml:space="preserve">
</t>
    </r>
    <r>
      <rPr>
        <i/>
        <sz val="9"/>
        <rFont val="Arial"/>
        <family val="0"/>
      </rPr>
      <t>NGL</t>
    </r>
    <r>
      <rPr>
        <i/>
        <vertAlign val="superscript"/>
        <sz val="9"/>
        <rFont val="Arial"/>
        <family val="2"/>
      </rPr>
      <t>2</t>
    </r>
  </si>
  <si>
    <r>
      <t>Attværende reservar</t>
    </r>
    <r>
      <rPr>
        <b/>
        <vertAlign val="superscript"/>
        <sz val="9"/>
        <rFont val="Arial"/>
        <family val="2"/>
      </rPr>
      <t>4)</t>
    </r>
    <r>
      <rPr>
        <sz val="9"/>
        <rFont val="Arial"/>
        <family val="0"/>
      </rPr>
      <t xml:space="preserve">
</t>
    </r>
    <r>
      <rPr>
        <i/>
        <sz val="9"/>
        <rFont val="Arial"/>
        <family val="2"/>
      </rPr>
      <t>Remaining reserves</t>
    </r>
    <r>
      <rPr>
        <i/>
        <vertAlign val="superscript"/>
        <sz val="9"/>
        <rFont val="Arial"/>
        <family val="2"/>
      </rPr>
      <t>4)</t>
    </r>
  </si>
  <si>
    <t>1) The table shows expected values. All estimates are er subject to uncertainties.</t>
  </si>
  <si>
    <t>2) 1 tonne NGL = 1.9 Sm3 NGL</t>
  </si>
  <si>
    <t>3) Fields with an approved development plan not in production as of 31.12.2005</t>
  </si>
  <si>
    <t>4) Negative remaining reserves due to sales product not reported as original volume.</t>
  </si>
  <si>
    <t>5) Gas production from Gungne, Sleipner Øst and Sleipner Vest are measured as one.</t>
  </si>
  <si>
    <t>a) Balder includes Ringhorne</t>
  </si>
  <si>
    <t>b) Gullfaks includes Gullfaks Vest</t>
  </si>
  <si>
    <t>d) Gyda includes Gyda Sør</t>
  </si>
  <si>
    <t>e) Oseberg includes Oseberg Vest</t>
  </si>
  <si>
    <t>f) Sleipner Øst includes Loke</t>
  </si>
  <si>
    <t>g) Tordis includes Tordis Øst and Borg</t>
  </si>
  <si>
    <t>h) Troll includes TOGI</t>
  </si>
  <si>
    <t>c) Gullfaks Sør includes Gulltopp, Rimfaks and Gullveig</t>
  </si>
  <si>
    <t>1) 1 tonne NGL = 1.9 Sm3 NGL</t>
  </si>
  <si>
    <t>2) Discovery year is designated as the year of discovery for 
the oldest discovery well in the discovery in question</t>
  </si>
  <si>
    <r>
      <t>Funnår</t>
    </r>
    <r>
      <rPr>
        <b/>
        <vertAlign val="superscript"/>
        <sz val="9"/>
        <rFont val="Arial"/>
        <family val="0"/>
      </rPr>
      <t xml:space="preserve">2)
</t>
    </r>
    <r>
      <rPr>
        <i/>
        <sz val="9"/>
        <rFont val="Arial"/>
        <family val="2"/>
      </rPr>
      <t>Discovery year</t>
    </r>
    <r>
      <rPr>
        <i/>
        <vertAlign val="superscript"/>
        <sz val="9"/>
        <rFont val="Arial"/>
        <family val="2"/>
      </rPr>
      <t>2)</t>
    </r>
  </si>
  <si>
    <t>3) the licencees have decided to develop further resources from Yme</t>
  </si>
  <si>
    <t>Discovery</t>
  </si>
  <si>
    <t>2) Discovery year is designated as the year of discovery for  the oldest discovery well in the discovery in question</t>
  </si>
  <si>
    <t xml:space="preserve">3) 30/7-6 Hild has resources in both categories 4 and 5 </t>
  </si>
  <si>
    <t>4) 34/10-23 Valemon has resources in both categories 4 and 5</t>
  </si>
  <si>
    <t>5) 6507/5-1 Skarv has resources in both categories 4 and 5</t>
  </si>
  <si>
    <t>6) 7122/7-1 Goliat has resources in both categories 4 and 5</t>
  </si>
  <si>
    <r>
      <t xml:space="preserve">Funn
</t>
    </r>
    <r>
      <rPr>
        <i/>
        <sz val="9"/>
        <rFont val="Arial"/>
        <family val="2"/>
      </rPr>
      <t>Discovery</t>
    </r>
  </si>
  <si>
    <t>2) Discovery year is designated as the year of discovery for the oldest discovery well in the discovery in question</t>
  </si>
  <si>
    <r>
      <t xml:space="preserve">Funn
</t>
    </r>
    <r>
      <rPr>
        <i/>
        <sz val="9"/>
        <rFont val="Arial"/>
        <family val="2"/>
      </rPr>
      <t>Discoveries</t>
    </r>
  </si>
  <si>
    <r>
      <t xml:space="preserve">Rapportert inn i felt
</t>
    </r>
    <r>
      <rPr>
        <i/>
        <sz val="9"/>
        <rFont val="Arial"/>
        <family val="2"/>
      </rPr>
      <t>Included in field</t>
    </r>
  </si>
  <si>
    <t>1) Discovery year is designated as the year of discovery for the oldest discovery well in the discovery in question</t>
  </si>
  <si>
    <r>
      <t>Funnår</t>
    </r>
    <r>
      <rPr>
        <b/>
        <vertAlign val="superscript"/>
        <sz val="9"/>
        <rFont val="Arial"/>
        <family val="2"/>
      </rPr>
      <t>1</t>
    </r>
    <r>
      <rPr>
        <b/>
        <sz val="9"/>
        <rFont val="Arial"/>
        <family val="2"/>
      </rPr>
      <t xml:space="preserve">
</t>
    </r>
    <r>
      <rPr>
        <i/>
        <sz val="9"/>
        <rFont val="Arial"/>
        <family val="2"/>
      </rPr>
      <t>Discovery year</t>
    </r>
    <r>
      <rPr>
        <i/>
        <vertAlign val="superscript"/>
        <sz val="9"/>
        <rFont val="Arial"/>
        <family val="2"/>
      </rPr>
      <t>1</t>
    </r>
  </si>
  <si>
    <r>
      <t xml:space="preserve">Olje mill Sm3
</t>
    </r>
    <r>
      <rPr>
        <i/>
        <sz val="9"/>
        <rFont val="Arial"/>
        <family val="2"/>
      </rPr>
      <t>Oil million Sm3</t>
    </r>
  </si>
  <si>
    <r>
      <t xml:space="preserve">Assosiert væske NGL/Kondensat 
mill Sm3
</t>
    </r>
    <r>
      <rPr>
        <i/>
        <sz val="9"/>
        <rFont val="Arial"/>
        <family val="2"/>
      </rPr>
      <t>Associated liquids
million Sm3</t>
    </r>
  </si>
  <si>
    <r>
      <t xml:space="preserve">Assosiert gass mrd Sm3
</t>
    </r>
    <r>
      <rPr>
        <i/>
        <sz val="9"/>
        <rFont val="Arial"/>
        <family val="2"/>
      </rPr>
      <t>Associated gas (billion Sm3)</t>
    </r>
  </si>
  <si>
    <r>
      <t xml:space="preserve">Fri gass mrd Sm3
</t>
    </r>
    <r>
      <rPr>
        <i/>
        <sz val="9"/>
        <rFont val="Arial"/>
        <family val="2"/>
      </rPr>
      <t>Free gas billion Sm3</t>
    </r>
  </si>
  <si>
    <r>
      <t xml:space="preserve">Rapportert inn i funn
</t>
    </r>
    <r>
      <rPr>
        <i/>
        <sz val="9"/>
        <rFont val="Arial"/>
        <family val="2"/>
      </rPr>
      <t>Included in discovery</t>
    </r>
  </si>
  <si>
    <t>OSEBERG ØST</t>
  </si>
  <si>
    <t>RINGHORNE ØST</t>
  </si>
  <si>
    <t>SIGYN</t>
  </si>
  <si>
    <t xml:space="preserve"> 16/7-7 S</t>
  </si>
  <si>
    <t>SKIRNE</t>
  </si>
  <si>
    <t>Skirne</t>
  </si>
  <si>
    <t>SLEIPNER VEST</t>
  </si>
  <si>
    <t>SLEIPNER ØST</t>
  </si>
  <si>
    <t>SNORRE</t>
  </si>
  <si>
    <t>Snorre</t>
  </si>
  <si>
    <t>SNØHVIT</t>
  </si>
  <si>
    <t>Snøhvit</t>
  </si>
  <si>
    <t xml:space="preserve"> 7121/7-1</t>
  </si>
  <si>
    <t>7121/5-2 Beta</t>
  </si>
  <si>
    <t>STATFJORD NORD</t>
  </si>
  <si>
    <t>STATFJORD ØST</t>
  </si>
  <si>
    <t>SYGNA</t>
  </si>
  <si>
    <t>TAMBAR</t>
  </si>
  <si>
    <t>Tambar</t>
  </si>
  <si>
    <t>TOMMELITEN GAMMA</t>
  </si>
  <si>
    <t>Tommeliten Gamma</t>
  </si>
  <si>
    <t>TOR</t>
  </si>
  <si>
    <t>TORDIS</t>
  </si>
  <si>
    <t xml:space="preserve"> 34/7-25 S</t>
  </si>
  <si>
    <t>Tordis</t>
  </si>
  <si>
    <t>TROLL</t>
  </si>
  <si>
    <t>Albuskjell</t>
  </si>
  <si>
    <t>Cod</t>
  </si>
  <si>
    <t>Edda</t>
  </si>
  <si>
    <t>Frigg</t>
  </si>
  <si>
    <t>Frøy</t>
  </si>
  <si>
    <t>Lille-Frigg</t>
  </si>
  <si>
    <t>Mime</t>
  </si>
  <si>
    <t>Nordøst Frigg</t>
  </si>
  <si>
    <t>Odin</t>
  </si>
  <si>
    <t>Yme</t>
  </si>
  <si>
    <t>Brage</t>
  </si>
  <si>
    <t>Draugen</t>
  </si>
  <si>
    <t>Ekofisk</t>
  </si>
  <si>
    <t>Eldfisk</t>
  </si>
  <si>
    <t>Embla</t>
  </si>
  <si>
    <t>Fram</t>
  </si>
  <si>
    <t>Glitne</t>
  </si>
  <si>
    <t>Grane</t>
  </si>
  <si>
    <t>Heidrun</t>
  </si>
  <si>
    <t>Huldra</t>
  </si>
  <si>
    <t>Jotun</t>
  </si>
  <si>
    <t>Kristin</t>
  </si>
  <si>
    <t>Murchison</t>
  </si>
  <si>
    <t>Njord</t>
  </si>
  <si>
    <t>Norne</t>
  </si>
  <si>
    <t>Oseberg Sør</t>
  </si>
  <si>
    <t>Oseberg Øst</t>
  </si>
  <si>
    <t>Ringhorne Øst</t>
  </si>
  <si>
    <t>Sigyn</t>
  </si>
  <si>
    <t>Statfjord Nord</t>
  </si>
  <si>
    <t>Statfjord Øst</t>
  </si>
  <si>
    <t>Sygna</t>
  </si>
  <si>
    <t>Tor</t>
  </si>
  <si>
    <t>Tune</t>
  </si>
  <si>
    <t>Ula</t>
  </si>
  <si>
    <t>Urd</t>
  </si>
  <si>
    <t>Vale</t>
  </si>
  <si>
    <t>Valhall</t>
  </si>
  <si>
    <t>Vigdis</t>
  </si>
  <si>
    <t>Visund</t>
  </si>
  <si>
    <t>Åsgard</t>
  </si>
  <si>
    <t>2) Funnår er funnår for den eldste funnbrønnen som inngår i feltet</t>
  </si>
  <si>
    <t>3) Gassproduksjonen på Gungne, Sleipner Vest og Øst blir målt samla.</t>
  </si>
  <si>
    <t>a) Balder omfattar Ringhorne</t>
  </si>
  <si>
    <t>b) Gullfaks omfattar Gullfaks Vest</t>
  </si>
  <si>
    <t xml:space="preserve">c) Gullfaks Sør omfattar Gulltopp, Gullveig, Rimfaks og Skinnfaks </t>
  </si>
  <si>
    <t>d) Gyda omfattar Gyda Sør</t>
  </si>
  <si>
    <t>e) Oseberg omfattar Oseberg Vest</t>
  </si>
  <si>
    <t>f) Sleipner Øst omfattar Loke</t>
  </si>
  <si>
    <t>g) Tordis omfattar Tordis Øst og Borg</t>
  </si>
  <si>
    <t>h) Troll omfattar TOGI</t>
  </si>
  <si>
    <t>Reservar</t>
  </si>
  <si>
    <t>Operatør per 31.12.2006</t>
  </si>
  <si>
    <t>Utvinningstillatelse/</t>
  </si>
  <si>
    <t>Avtalebasert område</t>
  </si>
  <si>
    <t>Marathon Petroleum Norge AS</t>
  </si>
  <si>
    <t>036 C, 088 BS, 203</t>
  </si>
  <si>
    <t>Balder</t>
  </si>
  <si>
    <t>ExxonMobil Exploration and Production Norway AS</t>
  </si>
  <si>
    <t>001</t>
  </si>
  <si>
    <t>Talisman Expro Limited</t>
  </si>
  <si>
    <t>Norsk Hydro Produksjon AS</t>
  </si>
  <si>
    <t>A/S Norske Shell</t>
  </si>
  <si>
    <t>093</t>
  </si>
  <si>
    <t>ConocoPhillips Skandinavia AS</t>
  </si>
  <si>
    <t>018</t>
  </si>
  <si>
    <t>Enoch</t>
  </si>
  <si>
    <t>090</t>
  </si>
  <si>
    <t>Statoil ASA</t>
  </si>
  <si>
    <t>048 B</t>
  </si>
  <si>
    <t>Gullfaks</t>
  </si>
  <si>
    <t>050</t>
  </si>
  <si>
    <t>Gullfaks Sør</t>
  </si>
  <si>
    <t>046</t>
  </si>
  <si>
    <t>Gyda</t>
  </si>
  <si>
    <t>Talisman Energy Norge AS</t>
  </si>
  <si>
    <t>036 BS</t>
  </si>
  <si>
    <t>BP Norge AS</t>
  </si>
  <si>
    <t>033</t>
  </si>
  <si>
    <t>Haltenbanken Vest</t>
  </si>
  <si>
    <t>CNR International (UK) Limited</t>
  </si>
  <si>
    <t>Ormen Lange</t>
  </si>
  <si>
    <t>Oseberg</t>
  </si>
  <si>
    <t>053</t>
  </si>
  <si>
    <t>072</t>
  </si>
  <si>
    <t>Total E&amp;P Norge AS</t>
  </si>
  <si>
    <t>Sleipner Vest</t>
  </si>
  <si>
    <t>Sleipner Øst</t>
  </si>
  <si>
    <t>037</t>
  </si>
  <si>
    <t>065</t>
  </si>
  <si>
    <t>089</t>
  </si>
  <si>
    <t>Troll</t>
  </si>
  <si>
    <t>Tyrihans</t>
  </si>
  <si>
    <t>019</t>
  </si>
  <si>
    <t>036</t>
  </si>
  <si>
    <t>038</t>
  </si>
  <si>
    <t>052</t>
  </si>
  <si>
    <t>046 BS</t>
  </si>
  <si>
    <t>1) Felt med godkjend utbyggingsplan der produksjonen ikkje var kome i gang per 31.12.2006</t>
  </si>
  <si>
    <t xml:space="preserve">2) Ressursane i Oseberg omfattar også Oseberg Vest </t>
  </si>
  <si>
    <t>4) Ressursane er inkludert i raden ovanfor</t>
  </si>
  <si>
    <t>5) Funnår er funnår for den eldste funnbrønnen som inngår i feltet</t>
  </si>
  <si>
    <t>5) Gassproduksjonen for Gungne, Sleipner Vest og Øst blir målt samla</t>
  </si>
  <si>
    <t>15/12-12 Rev</t>
  </si>
  <si>
    <t>24/9-5 Volund</t>
  </si>
  <si>
    <t>35/8-1 Vega</t>
  </si>
  <si>
    <t>35/9-1 Gjøa</t>
  </si>
  <si>
    <t>6507/3-1 Alve</t>
  </si>
  <si>
    <t xml:space="preserve">2) Funnår er funnår for den eldste funnbrønnen som inngår </t>
  </si>
  <si>
    <t>1/9-1 Tommeliten Alpha</t>
  </si>
  <si>
    <t>15/3-1S Gudrun</t>
  </si>
  <si>
    <t>15/5-1 Dagny</t>
  </si>
  <si>
    <t>2/12-1 Freja</t>
  </si>
  <si>
    <t>6406/3-2 Trestakk</t>
  </si>
  <si>
    <t>6507/11-6 Sigrid</t>
  </si>
  <si>
    <t>6507/3-3 Idun</t>
  </si>
  <si>
    <t xml:space="preserve">5) 6507/5-1 Skarv har ressursar i kategori 4 og 5 </t>
  </si>
  <si>
    <t>6) 7122/7-1 Goliat har ressursar i kategori 4 og 5</t>
  </si>
  <si>
    <t>1/5-2 Flyndre</t>
  </si>
  <si>
    <t>15/8-1 Alpha</t>
  </si>
  <si>
    <t>2/5-3 Sørøst Tor</t>
  </si>
  <si>
    <t>24/6-1 Peik</t>
  </si>
  <si>
    <t>3/7-4 Trym</t>
  </si>
  <si>
    <t>33/9-6 Delta</t>
  </si>
  <si>
    <t>34/11-2S Nøkken</t>
  </si>
  <si>
    <t>6406/1-1 Erlend N</t>
  </si>
  <si>
    <t>6406/2-1 Lavrans</t>
  </si>
  <si>
    <t>6406/2-6 Ragnfrid</t>
  </si>
  <si>
    <t>6406/2-7 Erlend</t>
  </si>
  <si>
    <t>6407/9-9 Hasselmus</t>
  </si>
  <si>
    <t>6506/11-2 Lange</t>
  </si>
  <si>
    <t>6506/12-3 Lysing</t>
  </si>
  <si>
    <t>6608/11-2 Falk</t>
  </si>
  <si>
    <t>7122/7-4 S Klappmys</t>
  </si>
  <si>
    <t>24/6-4 Alvheim</t>
  </si>
  <si>
    <t>Alvheim</t>
  </si>
  <si>
    <t>25/4-7 Alvheim</t>
  </si>
  <si>
    <t xml:space="preserve"> 25/8-1 Ringhorne</t>
  </si>
  <si>
    <t xml:space="preserve"> 25/8-10 S Ringhorne</t>
  </si>
  <si>
    <t xml:space="preserve"> 25/8-11 Ringhorne</t>
  </si>
  <si>
    <t xml:space="preserve"> 2/7-8</t>
  </si>
  <si>
    <t xml:space="preserve"> 34/10-34 Gullfaks Vest</t>
  </si>
  <si>
    <t xml:space="preserve"> 34/10-45 S</t>
  </si>
  <si>
    <t xml:space="preserve"> 34/10-46 A</t>
  </si>
  <si>
    <t>33/12-8 A Skinnfaks</t>
  </si>
  <si>
    <t>33/12-8 S Skinnfaks B</t>
  </si>
  <si>
    <t>33/12-8 S Skinnfaks S</t>
  </si>
  <si>
    <t xml:space="preserve"> 34/10-17 Rimfaks</t>
  </si>
  <si>
    <t xml:space="preserve"> 34/10-37 Gullveig</t>
  </si>
  <si>
    <t xml:space="preserve"> 34/10-K-2 H Gullveig</t>
  </si>
  <si>
    <t xml:space="preserve"> 34/10-44 S Rimfaks Lunde</t>
  </si>
  <si>
    <t xml:space="preserve"> 34/10-47 S Gulltopp</t>
  </si>
  <si>
    <t xml:space="preserve"> 2/1-9 Gyda Sør</t>
  </si>
  <si>
    <t xml:space="preserve"> 6507/8-4 Heidrun Nord</t>
  </si>
  <si>
    <t xml:space="preserve"> 2/11-10 S</t>
  </si>
  <si>
    <t xml:space="preserve"> 25/7-3 Jotun</t>
  </si>
  <si>
    <t xml:space="preserve"> 25/8-8 S Jotun</t>
  </si>
  <si>
    <t xml:space="preserve"> 33/9-0 Murchison NØ Horst</t>
  </si>
  <si>
    <t xml:space="preserve"> 6608/10-4</t>
  </si>
  <si>
    <t xml:space="preserve"> 30/6-9</t>
  </si>
  <si>
    <t>30/6-15 Oseberg Vest</t>
  </si>
  <si>
    <t xml:space="preserve"> 30/6-18 Kappa</t>
  </si>
  <si>
    <t xml:space="preserve"> 30/6-26 Gamma Vest</t>
  </si>
  <si>
    <t xml:space="preserve"> 30/6-27</t>
  </si>
  <si>
    <t>30/9-19 Delta</t>
  </si>
  <si>
    <t xml:space="preserve"> 30/9-5 S Oseberg Sør</t>
  </si>
  <si>
    <t xml:space="preserve"> 30/9-4 S Oseberg Sør</t>
  </si>
  <si>
    <t xml:space="preserve"> 30/9-6 Oseberg Sør</t>
  </si>
  <si>
    <t xml:space="preserve"> 30/9-7 Oseberg Sør</t>
  </si>
  <si>
    <t xml:space="preserve"> 30/9-9 Oseberg Sør</t>
  </si>
  <si>
    <t xml:space="preserve"> 30/9-10 Oseberg Sør</t>
  </si>
  <si>
    <t xml:space="preserve"> 30/9-13 S Oseberg Sør</t>
  </si>
  <si>
    <t xml:space="preserve"> 30/9-15 Oseberg Sør</t>
  </si>
  <si>
    <t xml:space="preserve"> 30/9-16 K Oseberg Sør</t>
  </si>
  <si>
    <t xml:space="preserve"> 30/9-20 S</t>
  </si>
  <si>
    <t xml:space="preserve"> 30/6-14</t>
  </si>
  <si>
    <t xml:space="preserve"> 30/6-19 Beta Sadel</t>
  </si>
  <si>
    <t xml:space="preserve"> 25/5-4 Byggve</t>
  </si>
  <si>
    <t xml:space="preserve"> 15/9-17 Loke</t>
  </si>
  <si>
    <t xml:space="preserve"> 7120/8-1 Askeladd</t>
  </si>
  <si>
    <t xml:space="preserve"> 7120/7-1 Askeladd Vest</t>
  </si>
  <si>
    <t xml:space="preserve"> 7120/9-1 Albatross</t>
  </si>
  <si>
    <t xml:space="preserve"> 7120/7-2 Askeladd Sentral</t>
  </si>
  <si>
    <t xml:space="preserve"> 7121/7-2 Albatross Sør</t>
  </si>
  <si>
    <t>7121/4-2 Snøhvit Nord</t>
  </si>
  <si>
    <t xml:space="preserve"> 34/7-21 Borg</t>
  </si>
  <si>
    <t xml:space="preserve"> 34/7-22 Tordis Øst</t>
  </si>
  <si>
    <t>6407/1-3 Tyrihans Nord</t>
  </si>
  <si>
    <t xml:space="preserve"> 6608/10-8 Stær</t>
  </si>
  <si>
    <t>6608/10-9 Lerke</t>
  </si>
  <si>
    <t xml:space="preserve"> 15/12-10 S</t>
  </si>
  <si>
    <t xml:space="preserve"> 30/3-6 S</t>
  </si>
  <si>
    <t xml:space="preserve"> 30/3-7 S</t>
  </si>
  <si>
    <t xml:space="preserve"> 34/7-23 S</t>
  </si>
  <si>
    <t xml:space="preserve"> 9/2-3</t>
  </si>
  <si>
    <t xml:space="preserve"> 9/2-6 S</t>
  </si>
  <si>
    <t xml:space="preserve"> 9/2-7 S</t>
  </si>
  <si>
    <t xml:space="preserve"> 9/2-9 S</t>
  </si>
  <si>
    <t xml:space="preserve"> 6506/12-1 Smørbukk</t>
  </si>
  <si>
    <t xml:space="preserve"> 6506/12-3 Smørbukk Sør</t>
  </si>
  <si>
    <t xml:space="preserve"> 2/7-31</t>
  </si>
  <si>
    <t xml:space="preserve"> 29/6-1</t>
  </si>
  <si>
    <t>30/7-6 Hild</t>
  </si>
  <si>
    <t>15/12-12</t>
  </si>
  <si>
    <t xml:space="preserve"> 35/8-2 Vega</t>
  </si>
  <si>
    <t>6507/5-3 Snadd</t>
  </si>
  <si>
    <t>6507/5-1 Skarv</t>
  </si>
  <si>
    <t>6608/11-4 Linerle</t>
  </si>
  <si>
    <t>7122/7-1 Goliat</t>
  </si>
  <si>
    <t>7122/7-3 Snadd</t>
  </si>
  <si>
    <r>
      <t>Balder</t>
    </r>
    <r>
      <rPr>
        <vertAlign val="superscript"/>
        <sz val="9"/>
        <rFont val="Arial"/>
        <family val="2"/>
      </rPr>
      <t>a)</t>
    </r>
  </si>
  <si>
    <r>
      <t>Gullfaks</t>
    </r>
    <r>
      <rPr>
        <vertAlign val="superscript"/>
        <sz val="9"/>
        <rFont val="Arial"/>
        <family val="2"/>
      </rPr>
      <t>b</t>
    </r>
  </si>
  <si>
    <r>
      <t>Gullfaks Sør</t>
    </r>
    <r>
      <rPr>
        <vertAlign val="superscript"/>
        <sz val="9"/>
        <rFont val="Arial"/>
        <family val="2"/>
      </rPr>
      <t>c</t>
    </r>
  </si>
  <si>
    <r>
      <t>Gungne</t>
    </r>
    <r>
      <rPr>
        <vertAlign val="superscript"/>
        <sz val="9"/>
        <rFont val="Arial"/>
        <family val="2"/>
      </rPr>
      <t>3</t>
    </r>
  </si>
  <si>
    <r>
      <t>Gyda</t>
    </r>
    <r>
      <rPr>
        <vertAlign val="superscript"/>
        <sz val="9"/>
        <rFont val="Arial"/>
        <family val="2"/>
      </rPr>
      <t>d)</t>
    </r>
  </si>
  <si>
    <r>
      <t>Oseberg</t>
    </r>
    <r>
      <rPr>
        <vertAlign val="superscript"/>
        <sz val="9"/>
        <rFont val="Arial"/>
        <family val="2"/>
      </rPr>
      <t>e)</t>
    </r>
  </si>
  <si>
    <r>
      <t>Sleipner Vest og Øst</t>
    </r>
    <r>
      <rPr>
        <vertAlign val="superscript"/>
        <sz val="9"/>
        <rFont val="Arial"/>
        <family val="2"/>
      </rPr>
      <t>3) f)</t>
    </r>
  </si>
  <si>
    <r>
      <t>Tordis</t>
    </r>
    <r>
      <rPr>
        <vertAlign val="superscript"/>
        <sz val="9"/>
        <rFont val="Arial"/>
        <family val="2"/>
      </rPr>
      <t>g</t>
    </r>
  </si>
  <si>
    <r>
      <t>Troll</t>
    </r>
    <r>
      <rPr>
        <vertAlign val="superscript"/>
        <sz val="9"/>
        <rFont val="Arial"/>
        <family val="2"/>
      </rPr>
      <t>h</t>
    </r>
  </si>
  <si>
    <r>
      <t>1) 1,9 er omrekningsfaktoren for NGL i tonn til Sm</t>
    </r>
    <r>
      <rPr>
        <vertAlign val="superscript"/>
        <sz val="8"/>
        <rFont val="Arial"/>
        <family val="2"/>
      </rPr>
      <t>3</t>
    </r>
    <r>
      <rPr>
        <sz val="8"/>
        <rFont val="Arial"/>
        <family val="2"/>
      </rPr>
      <t>.</t>
    </r>
  </si>
  <si>
    <r>
      <t>Funnår</t>
    </r>
    <r>
      <rPr>
        <b/>
        <vertAlign val="superscript"/>
        <sz val="9"/>
        <rFont val="Arial"/>
        <family val="0"/>
      </rPr>
      <t>5)</t>
    </r>
  </si>
  <si>
    <r>
      <t>Mill. Sm</t>
    </r>
    <r>
      <rPr>
        <b/>
        <vertAlign val="superscript"/>
        <sz val="9"/>
        <rFont val="Arial"/>
        <family val="0"/>
      </rPr>
      <t>3</t>
    </r>
    <r>
      <rPr>
        <b/>
        <sz val="9"/>
        <rFont val="Arial"/>
        <family val="0"/>
      </rPr>
      <t xml:space="preserve"> o.e.</t>
    </r>
  </si>
  <si>
    <r>
      <t>Alvheim</t>
    </r>
    <r>
      <rPr>
        <vertAlign val="superscript"/>
        <sz val="9"/>
        <rFont val="Arial"/>
        <family val="2"/>
      </rPr>
      <t>1)</t>
    </r>
  </si>
  <si>
    <r>
      <t>Blane</t>
    </r>
    <r>
      <rPr>
        <vertAlign val="superscript"/>
        <sz val="9"/>
        <rFont val="Arial"/>
        <family val="2"/>
      </rPr>
      <t>1)</t>
    </r>
  </si>
  <si>
    <r>
      <t>Enoch</t>
    </r>
    <r>
      <rPr>
        <vertAlign val="superscript"/>
        <sz val="9"/>
        <rFont val="Arial"/>
        <family val="2"/>
      </rPr>
      <t>1)</t>
    </r>
  </si>
  <si>
    <r>
      <t>Ormen Lange</t>
    </r>
    <r>
      <rPr>
        <vertAlign val="superscript"/>
        <sz val="9"/>
        <rFont val="Arial"/>
        <family val="2"/>
      </rPr>
      <t>1)</t>
    </r>
  </si>
  <si>
    <r>
      <t>Oseberg</t>
    </r>
    <r>
      <rPr>
        <vertAlign val="superscript"/>
        <sz val="9"/>
        <rFont val="Arial"/>
        <family val="2"/>
      </rPr>
      <t>2)</t>
    </r>
  </si>
  <si>
    <r>
      <t>Snøhvit</t>
    </r>
    <r>
      <rPr>
        <vertAlign val="superscript"/>
        <sz val="9"/>
        <rFont val="Arial"/>
        <family val="2"/>
      </rPr>
      <t>1)</t>
    </r>
  </si>
  <si>
    <r>
      <t>Troll</t>
    </r>
    <r>
      <rPr>
        <vertAlign val="superscript"/>
        <sz val="9"/>
        <rFont val="Arial"/>
        <family val="2"/>
      </rPr>
      <t>3)</t>
    </r>
  </si>
  <si>
    <r>
      <t>Troll</t>
    </r>
    <r>
      <rPr>
        <vertAlign val="superscript"/>
        <sz val="9"/>
        <rFont val="Arial"/>
        <family val="2"/>
      </rPr>
      <t>4)</t>
    </r>
  </si>
  <si>
    <r>
      <t xml:space="preserve">Tyrihans </t>
    </r>
    <r>
      <rPr>
        <vertAlign val="superscript"/>
        <sz val="9"/>
        <rFont val="Arial"/>
        <family val="2"/>
      </rPr>
      <t>1)</t>
    </r>
  </si>
  <si>
    <r>
      <t>Vilje</t>
    </r>
    <r>
      <rPr>
        <vertAlign val="superscript"/>
        <sz val="9"/>
        <rFont val="Arial"/>
        <family val="2"/>
      </rPr>
      <t>1)</t>
    </r>
  </si>
  <si>
    <r>
      <t>Volve</t>
    </r>
    <r>
      <rPr>
        <vertAlign val="superscript"/>
        <sz val="9"/>
        <rFont val="Arial"/>
        <family val="2"/>
      </rPr>
      <t>1)</t>
    </r>
  </si>
  <si>
    <r>
      <t xml:space="preserve">3) Ressursane omfattar dei totale ressursane på Troll, også den delen som blir operert av </t>
    </r>
    <r>
      <rPr>
        <sz val="9"/>
        <rFont val="Arial"/>
        <family val="2"/>
      </rPr>
      <t>Statoil ASA</t>
    </r>
  </si>
  <si>
    <r>
      <t>Alvheim</t>
    </r>
    <r>
      <rPr>
        <vertAlign val="superscript"/>
        <sz val="9"/>
        <rFont val="Arial"/>
        <family val="2"/>
      </rPr>
      <t>3)</t>
    </r>
  </si>
  <si>
    <r>
      <t>Blane</t>
    </r>
    <r>
      <rPr>
        <vertAlign val="superscript"/>
        <sz val="9"/>
        <rFont val="Arial"/>
        <family val="2"/>
      </rPr>
      <t>3)</t>
    </r>
  </si>
  <si>
    <r>
      <t>Enoch</t>
    </r>
    <r>
      <rPr>
        <vertAlign val="superscript"/>
        <sz val="9"/>
        <rFont val="Arial"/>
        <family val="2"/>
      </rPr>
      <t>3)</t>
    </r>
  </si>
  <si>
    <r>
      <t>Gullfaks</t>
    </r>
    <r>
      <rPr>
        <vertAlign val="superscript"/>
        <sz val="9"/>
        <rFont val="Arial"/>
        <family val="2"/>
      </rPr>
      <t>b)</t>
    </r>
  </si>
  <si>
    <r>
      <t>Gullfaks Sør</t>
    </r>
    <r>
      <rPr>
        <vertAlign val="superscript"/>
        <sz val="9"/>
        <rFont val="Arial"/>
        <family val="2"/>
      </rPr>
      <t>c)</t>
    </r>
  </si>
  <si>
    <r>
      <t>Ormen Lange</t>
    </r>
    <r>
      <rPr>
        <vertAlign val="superscript"/>
        <sz val="9"/>
        <rFont val="Arial"/>
        <family val="2"/>
      </rPr>
      <t>3)</t>
    </r>
  </si>
  <si>
    <r>
      <t>Sleipner Øst</t>
    </r>
    <r>
      <rPr>
        <vertAlign val="superscript"/>
        <sz val="9"/>
        <rFont val="Arial"/>
        <family val="2"/>
      </rPr>
      <t>f)</t>
    </r>
  </si>
  <si>
    <r>
      <t>Sleipner Vest og Sleipner Øst</t>
    </r>
    <r>
      <rPr>
        <vertAlign val="superscript"/>
        <sz val="9"/>
        <rFont val="Arial"/>
        <family val="2"/>
      </rPr>
      <t>5)</t>
    </r>
  </si>
  <si>
    <r>
      <t>Snøhvit</t>
    </r>
    <r>
      <rPr>
        <vertAlign val="superscript"/>
        <sz val="9"/>
        <rFont val="Arial"/>
        <family val="2"/>
      </rPr>
      <t>3)</t>
    </r>
  </si>
  <si>
    <r>
      <t>Tordis</t>
    </r>
    <r>
      <rPr>
        <vertAlign val="superscript"/>
        <sz val="9"/>
        <rFont val="Arial"/>
        <family val="2"/>
      </rPr>
      <t>g)</t>
    </r>
  </si>
  <si>
    <r>
      <t>Troll</t>
    </r>
    <r>
      <rPr>
        <vertAlign val="superscript"/>
        <sz val="9"/>
        <rFont val="Arial"/>
        <family val="2"/>
      </rPr>
      <t>h)</t>
    </r>
  </si>
  <si>
    <r>
      <t>Tune</t>
    </r>
    <r>
      <rPr>
        <vertAlign val="superscript"/>
        <sz val="9"/>
        <rFont val="Arial"/>
        <family val="2"/>
      </rPr>
      <t>6)</t>
    </r>
  </si>
  <si>
    <r>
      <t>Tyrihans</t>
    </r>
    <r>
      <rPr>
        <vertAlign val="superscript"/>
        <sz val="9"/>
        <rFont val="Arial"/>
        <family val="2"/>
      </rPr>
      <t>3)</t>
    </r>
  </si>
  <si>
    <r>
      <t>Vilje</t>
    </r>
    <r>
      <rPr>
        <vertAlign val="superscript"/>
        <sz val="9"/>
        <rFont val="Arial"/>
        <family val="2"/>
      </rPr>
      <t>3)</t>
    </r>
  </si>
  <si>
    <r>
      <t>Volve</t>
    </r>
    <r>
      <rPr>
        <vertAlign val="superscript"/>
        <sz val="9"/>
        <rFont val="Arial"/>
        <family val="2"/>
      </rPr>
      <t>3)</t>
    </r>
  </si>
  <si>
    <r>
      <t>2) Omrekningsfaktor for NGL i tonn til Sm</t>
    </r>
    <r>
      <rPr>
        <vertAlign val="superscript"/>
        <sz val="9"/>
        <rFont val="Arial"/>
        <family val="0"/>
      </rPr>
      <t>3</t>
    </r>
    <r>
      <rPr>
        <sz val="9"/>
        <rFont val="Arial"/>
        <family val="0"/>
      </rPr>
      <t xml:space="preserve"> er 1,9</t>
    </r>
  </si>
  <si>
    <r>
      <t xml:space="preserve">Yme </t>
    </r>
    <r>
      <rPr>
        <vertAlign val="superscript"/>
        <sz val="9"/>
        <rFont val="Arial"/>
        <family val="2"/>
      </rPr>
      <t>3)</t>
    </r>
  </si>
  <si>
    <r>
      <t>1) 1,9 er omrekningsfaktoren for NGL i tonn til Sm</t>
    </r>
    <r>
      <rPr>
        <vertAlign val="superscript"/>
        <sz val="9"/>
        <rFont val="Arial"/>
        <family val="0"/>
      </rPr>
      <t>3</t>
    </r>
    <r>
      <rPr>
        <sz val="9"/>
        <rFont val="Arial"/>
        <family val="0"/>
      </rPr>
      <t>.</t>
    </r>
  </si>
  <si>
    <r>
      <t xml:space="preserve">30/7-6 Hild </t>
    </r>
    <r>
      <rPr>
        <vertAlign val="superscript"/>
        <sz val="9"/>
        <rFont val="Arial"/>
        <family val="2"/>
      </rPr>
      <t>3)</t>
    </r>
  </si>
  <si>
    <r>
      <t>34/10-23 Valemon</t>
    </r>
    <r>
      <rPr>
        <vertAlign val="superscript"/>
        <sz val="9"/>
        <rFont val="Arial"/>
        <family val="2"/>
      </rPr>
      <t>4)</t>
    </r>
    <r>
      <rPr>
        <sz val="9"/>
        <rFont val="Arial"/>
        <family val="0"/>
      </rPr>
      <t xml:space="preserve"> </t>
    </r>
  </si>
  <si>
    <r>
      <t xml:space="preserve">6507/5-1 Skarv </t>
    </r>
    <r>
      <rPr>
        <vertAlign val="superscript"/>
        <sz val="9"/>
        <rFont val="Arial"/>
        <family val="2"/>
      </rPr>
      <t>5)</t>
    </r>
  </si>
  <si>
    <r>
      <t xml:space="preserve">7122/7-1 Goliat </t>
    </r>
    <r>
      <rPr>
        <vertAlign val="superscript"/>
        <sz val="9"/>
        <rFont val="Arial"/>
        <family val="2"/>
      </rPr>
      <t>6)</t>
    </r>
  </si>
  <si>
    <r>
      <t>1) 1,9 er omrekningsfaktoren for NGL i tonn til Sm</t>
    </r>
    <r>
      <rPr>
        <vertAlign val="superscript"/>
        <sz val="9"/>
        <rFont val="Arial"/>
        <family val="2"/>
      </rPr>
      <t>3</t>
    </r>
  </si>
  <si>
    <r>
      <t>1) 1,9 er omrekningsfaktoren for NGL i tonn til Sm</t>
    </r>
    <r>
      <rPr>
        <vertAlign val="superscript"/>
        <sz val="9"/>
        <rFont val="Arial"/>
        <family val="0"/>
      </rPr>
      <t>3</t>
    </r>
  </si>
  <si>
    <r>
      <t xml:space="preserve">Felt
</t>
    </r>
    <r>
      <rPr>
        <i/>
        <sz val="10"/>
        <rFont val="Arial"/>
        <family val="2"/>
      </rPr>
      <t>Field</t>
    </r>
  </si>
  <si>
    <r>
      <t xml:space="preserve">Olje
</t>
    </r>
    <r>
      <rPr>
        <i/>
        <sz val="9"/>
        <rFont val="Arial"/>
        <family val="0"/>
      </rPr>
      <t>Oil</t>
    </r>
  </si>
  <si>
    <r>
      <t xml:space="preserve">Gass
</t>
    </r>
    <r>
      <rPr>
        <i/>
        <sz val="9"/>
        <rFont val="Arial"/>
        <family val="0"/>
      </rPr>
      <t>Gas</t>
    </r>
  </si>
  <si>
    <r>
      <t xml:space="preserve">NGL
</t>
    </r>
    <r>
      <rPr>
        <i/>
        <sz val="9"/>
        <rFont val="Arial"/>
        <family val="0"/>
      </rPr>
      <t>NGL</t>
    </r>
  </si>
  <si>
    <r>
      <t xml:space="preserve">Kond.
</t>
    </r>
    <r>
      <rPr>
        <i/>
        <sz val="9"/>
        <rFont val="Arial"/>
        <family val="0"/>
      </rPr>
      <t>Condensate</t>
    </r>
  </si>
  <si>
    <r>
      <t>Sum o.e</t>
    </r>
    <r>
      <rPr>
        <b/>
        <vertAlign val="superscript"/>
        <sz val="9"/>
        <rFont val="Arial"/>
        <family val="2"/>
      </rPr>
      <t>1</t>
    </r>
  </si>
  <si>
    <r>
      <t>Funnår</t>
    </r>
    <r>
      <rPr>
        <b/>
        <vertAlign val="superscript"/>
        <sz val="9"/>
        <rFont val="Arial"/>
        <family val="2"/>
      </rPr>
      <t>2</t>
    </r>
    <r>
      <rPr>
        <b/>
        <sz val="9"/>
        <rFont val="Arial"/>
        <family val="0"/>
      </rPr>
      <t xml:space="preserve">
</t>
    </r>
    <r>
      <rPr>
        <i/>
        <sz val="9"/>
        <rFont val="Arial"/>
        <family val="0"/>
      </rPr>
      <t>Discovery year</t>
    </r>
    <r>
      <rPr>
        <i/>
        <vertAlign val="superscript"/>
        <sz val="9"/>
        <rFont val="Arial"/>
        <family val="2"/>
      </rPr>
      <t>2</t>
    </r>
  </si>
  <si>
    <r>
      <t xml:space="preserve">mill Sm3
</t>
    </r>
    <r>
      <rPr>
        <i/>
        <sz val="9"/>
        <rFont val="Arial"/>
        <family val="0"/>
      </rPr>
      <t>mill Sm3</t>
    </r>
  </si>
  <si>
    <r>
      <t xml:space="preserve">mrd Sm3
</t>
    </r>
    <r>
      <rPr>
        <i/>
        <sz val="9"/>
        <rFont val="Arial"/>
        <family val="0"/>
      </rPr>
      <t>bill Sm3</t>
    </r>
  </si>
  <si>
    <r>
      <t xml:space="preserve">mill tonn
</t>
    </r>
    <r>
      <rPr>
        <i/>
        <sz val="9"/>
        <rFont val="Arial"/>
        <family val="0"/>
      </rPr>
      <t>mill tonn</t>
    </r>
  </si>
  <si>
    <r>
      <t xml:space="preserve">Historisk produksjon
</t>
    </r>
    <r>
      <rPr>
        <i/>
        <sz val="10"/>
        <rFont val="Arial"/>
        <family val="2"/>
      </rPr>
      <t>Sum fields with ceased production</t>
    </r>
  </si>
  <si>
    <r>
      <t xml:space="preserve">Produksjon frå felt i produksjon
</t>
    </r>
    <r>
      <rPr>
        <i/>
        <sz val="9"/>
        <rFont val="Arial"/>
        <family val="2"/>
      </rPr>
      <t>Sum production from producing fields</t>
    </r>
  </si>
  <si>
    <r>
      <t xml:space="preserve">Sum solgt og levert
</t>
    </r>
    <r>
      <rPr>
        <i/>
        <sz val="9"/>
        <rFont val="Arial"/>
        <family val="2"/>
      </rPr>
      <t>Sum sold and delivered</t>
    </r>
  </si>
  <si>
    <t>TUNE</t>
  </si>
  <si>
    <t xml:space="preserve"> 30/8-3</t>
  </si>
  <si>
    <t>TYRIHANS</t>
  </si>
  <si>
    <t>ULA</t>
  </si>
  <si>
    <t>URD</t>
  </si>
  <si>
    <t>VALE</t>
  </si>
  <si>
    <t>VALHALL</t>
  </si>
  <si>
    <t>VARG</t>
  </si>
  <si>
    <t>Varg</t>
  </si>
  <si>
    <t>VESLEFRIKK</t>
  </si>
  <si>
    <t xml:space="preserve"> 30/3-9</t>
  </si>
  <si>
    <t xml:space="preserve"> 30/3-7 B</t>
  </si>
  <si>
    <t xml:space="preserve"> 30/3-7 A</t>
  </si>
  <si>
    <t>Veslefrikk</t>
  </si>
  <si>
    <t>VEST EKOFISK</t>
  </si>
  <si>
    <t>Vest Ekofisk</t>
  </si>
  <si>
    <t>VIGDIS</t>
  </si>
  <si>
    <t>VILJE</t>
  </si>
  <si>
    <t>VISUND</t>
  </si>
  <si>
    <t xml:space="preserve"> 34/8-4 S</t>
  </si>
  <si>
    <t>VOLVE</t>
  </si>
  <si>
    <t>YME</t>
  </si>
  <si>
    <t>ØST FRIGG</t>
  </si>
  <si>
    <t>Øst Frigg</t>
  </si>
  <si>
    <t>ÅSGARD</t>
  </si>
  <si>
    <t>Funn</t>
  </si>
  <si>
    <t>1/3-6</t>
  </si>
  <si>
    <t>15/3-4</t>
  </si>
  <si>
    <t>15/5-2</t>
  </si>
  <si>
    <t>16/7-2</t>
  </si>
  <si>
    <t>2/7-19</t>
  </si>
  <si>
    <t>25/11-16</t>
  </si>
  <si>
    <t>25/5-5</t>
  </si>
  <si>
    <t>25/8-4</t>
  </si>
  <si>
    <t xml:space="preserve"> 30/7-2</t>
  </si>
  <si>
    <t>31/2-N-11 H</t>
  </si>
  <si>
    <t>Oljedirektoratet</t>
  </si>
  <si>
    <r>
      <t xml:space="preserve">Feltoversikt / </t>
    </r>
    <r>
      <rPr>
        <i/>
        <u val="single"/>
        <sz val="10"/>
        <color indexed="12"/>
        <rFont val="Arial"/>
        <family val="2"/>
      </rPr>
      <t>Fields</t>
    </r>
  </si>
  <si>
    <r>
      <t xml:space="preserve">Tilstedeværende ressurser i felt
</t>
    </r>
    <r>
      <rPr>
        <i/>
        <u val="single"/>
        <sz val="10"/>
        <color indexed="12"/>
        <rFont val="Arial"/>
        <family val="2"/>
      </rPr>
      <t>In-place resources in fields</t>
    </r>
  </si>
  <si>
    <r>
      <t xml:space="preserve">*Ressursar frå framtidige tiltak for auka utvinning er berre rekna ut for totalt utvinnbart potensial, og ein har ikke fordelt det moglege potensialet for kvart område. /
 </t>
    </r>
    <r>
      <rPr>
        <i/>
        <sz val="10"/>
        <rFont val="Arial"/>
        <family val="2"/>
      </rPr>
      <t xml:space="preserve"> Resources from future measures for improved recovery are calculated for the total recoverable popential and have not been broken down by area.</t>
    </r>
  </si>
  <si>
    <r>
      <t xml:space="preserve">Olje / </t>
    </r>
    <r>
      <rPr>
        <b/>
        <i/>
        <sz val="10"/>
        <rFont val="Arial"/>
        <family val="2"/>
      </rPr>
      <t>Oil</t>
    </r>
  </si>
  <si>
    <r>
      <t>Gass /</t>
    </r>
    <r>
      <rPr>
        <b/>
        <i/>
        <sz val="10"/>
        <rFont val="Arial"/>
        <family val="2"/>
      </rPr>
      <t xml:space="preserve"> Gas</t>
    </r>
  </si>
  <si>
    <r>
      <t xml:space="preserve">Kondensat
</t>
    </r>
    <r>
      <rPr>
        <b/>
        <i/>
        <sz val="10"/>
        <rFont val="Arial"/>
        <family val="2"/>
      </rPr>
      <t>Condensate</t>
    </r>
  </si>
  <si>
    <r>
      <t>mrd Sm</t>
    </r>
    <r>
      <rPr>
        <vertAlign val="superscript"/>
        <sz val="10"/>
        <rFont val="Arial"/>
        <family val="2"/>
      </rPr>
      <t xml:space="preserve">3
</t>
    </r>
    <r>
      <rPr>
        <i/>
        <sz val="10"/>
        <rFont val="Arial"/>
        <family val="2"/>
      </rPr>
      <t>bill Sm</t>
    </r>
    <r>
      <rPr>
        <i/>
        <vertAlign val="superscript"/>
        <sz val="10"/>
        <rFont val="Arial"/>
        <family val="2"/>
      </rPr>
      <t>3</t>
    </r>
  </si>
  <si>
    <r>
      <t>mill Sm</t>
    </r>
    <r>
      <rPr>
        <vertAlign val="superscript"/>
        <sz val="10"/>
        <rFont val="Arial"/>
        <family val="2"/>
      </rPr>
      <t xml:space="preserve">3
</t>
    </r>
  </si>
  <si>
    <r>
      <t>mill Sm</t>
    </r>
    <r>
      <rPr>
        <vertAlign val="superscript"/>
        <sz val="10"/>
        <rFont val="Arial"/>
        <family val="2"/>
      </rPr>
      <t>3</t>
    </r>
  </si>
  <si>
    <r>
      <t xml:space="preserve">Totalt utvinnbart potensial /
</t>
    </r>
    <r>
      <rPr>
        <b/>
        <i/>
        <sz val="10"/>
        <rFont val="Arial"/>
        <family val="2"/>
      </rPr>
      <t>Total recoverable potential</t>
    </r>
  </si>
  <si>
    <r>
      <t>Prosjektstatuskategori /</t>
    </r>
    <r>
      <rPr>
        <i/>
        <sz val="10"/>
        <rFont val="Arial"/>
        <family val="2"/>
      </rPr>
      <t xml:space="preserve"> Project status category</t>
    </r>
  </si>
  <si>
    <r>
      <t xml:space="preserve">Produsert / </t>
    </r>
    <r>
      <rPr>
        <i/>
        <sz val="10"/>
        <rFont val="Arial"/>
        <family val="2"/>
      </rPr>
      <t>Produced</t>
    </r>
  </si>
  <si>
    <r>
      <t>Attverande reservar' /</t>
    </r>
    <r>
      <rPr>
        <i/>
        <sz val="10"/>
        <rFont val="Arial"/>
        <family val="2"/>
      </rPr>
      <t xml:space="preserve"> Remaining reserves</t>
    </r>
    <r>
      <rPr>
        <i/>
        <vertAlign val="superscript"/>
        <sz val="10"/>
        <rFont val="Arial"/>
        <family val="2"/>
      </rPr>
      <t>'</t>
    </r>
  </si>
  <si>
    <r>
      <t xml:space="preserve">Moglege framtidige tiltak for auka utvinning / </t>
    </r>
    <r>
      <rPr>
        <i/>
        <sz val="10"/>
        <rFont val="Arial"/>
        <family val="2"/>
      </rPr>
      <t>Potential from improved recovery</t>
    </r>
  </si>
  <si>
    <r>
      <t>Uoppdaga /</t>
    </r>
    <r>
      <rPr>
        <i/>
        <sz val="10"/>
        <rFont val="Arial"/>
        <family val="2"/>
      </rPr>
      <t xml:space="preserve"> Undiscovered</t>
    </r>
  </si>
  <si>
    <r>
      <t xml:space="preserve">Ressursrekneskap pr. 31.12.2006
</t>
    </r>
    <r>
      <rPr>
        <b/>
        <i/>
        <sz val="10"/>
        <rFont val="Arial"/>
        <family val="2"/>
      </rPr>
      <t>Resource acount as of 31.12.2006</t>
    </r>
  </si>
  <si>
    <r>
      <t xml:space="preserve">Endring frå 2005
</t>
    </r>
    <r>
      <rPr>
        <b/>
        <i/>
        <sz val="10"/>
        <rFont val="Arial"/>
        <family val="2"/>
      </rPr>
      <t>Changes from 2005</t>
    </r>
  </si>
  <si>
    <r>
      <t xml:space="preserve">' Inkluderer ressurskategoriane 1, 2 og 3 / </t>
    </r>
    <r>
      <rPr>
        <i/>
        <sz val="10"/>
        <rFont val="Arial"/>
        <family val="2"/>
      </rPr>
      <t>Includes resource categories 1, 2 and 3</t>
    </r>
  </si>
  <si>
    <t>35/11-13</t>
  </si>
  <si>
    <t>35/2-1</t>
  </si>
  <si>
    <t xml:space="preserve"> 35/9-2</t>
  </si>
  <si>
    <t xml:space="preserve"> 36/7-1</t>
  </si>
  <si>
    <t>6406/1-2</t>
  </si>
  <si>
    <t>6406/9-1</t>
  </si>
  <si>
    <t>6506/11-7</t>
  </si>
  <si>
    <t>6506/6-1</t>
  </si>
  <si>
    <t>6507/2-2</t>
  </si>
  <si>
    <t>6507/7-13</t>
  </si>
  <si>
    <t>6605/8-1</t>
  </si>
  <si>
    <t>6608/10-11 S</t>
  </si>
  <si>
    <t>6706/6-1</t>
  </si>
  <si>
    <t>6707/10-1</t>
  </si>
  <si>
    <t>7/7-2</t>
  </si>
  <si>
    <t>7/8-3</t>
  </si>
  <si>
    <r>
      <t xml:space="preserve">Ressursar i nye funn som ikkje er evaluerte (ressurskategori 7F)
</t>
    </r>
    <r>
      <rPr>
        <i/>
        <sz val="12"/>
        <rFont val="Arial"/>
        <family val="2"/>
      </rPr>
      <t>Resources in new discoveries that have not been evaluated
(Resource category 7F)</t>
    </r>
  </si>
  <si>
    <r>
      <t xml:space="preserve">Historisk produksjon frå felt der produksjonen er avslutta og frå
felt i produksjon. (Ressurskategori 0)
</t>
    </r>
    <r>
      <rPr>
        <i/>
        <sz val="12"/>
        <rFont val="Arial"/>
        <family val="2"/>
      </rPr>
      <t>Historical production from fields where production is ceased 
and from fields in production. (Resource category 0)</t>
    </r>
  </si>
  <si>
    <r>
      <t xml:space="preserve">Opprinnelege og attverande reservar i felt. (Ressurskategorier 1, 2 og 3)
</t>
    </r>
    <r>
      <rPr>
        <i/>
        <sz val="12"/>
        <rFont val="Arial"/>
        <family val="2"/>
      </rPr>
      <t>Original recoverable and remaining reserves in fields.  (Resource categories 1, 2 and 3)</t>
    </r>
  </si>
  <si>
    <r>
      <t>Opprinnelege reservar</t>
    </r>
    <r>
      <rPr>
        <b/>
        <vertAlign val="superscript"/>
        <sz val="9"/>
        <rFont val="Arial"/>
        <family val="2"/>
      </rPr>
      <t>1)</t>
    </r>
    <r>
      <rPr>
        <b/>
        <sz val="9"/>
        <rFont val="Arial"/>
        <family val="2"/>
      </rPr>
      <t xml:space="preserve">
</t>
    </r>
    <r>
      <rPr>
        <i/>
        <sz val="9"/>
        <rFont val="Arial"/>
        <family val="2"/>
      </rPr>
      <t>Original recoverable</t>
    </r>
    <r>
      <rPr>
        <i/>
        <vertAlign val="superscript"/>
        <sz val="9"/>
        <rFont val="Arial"/>
        <family val="2"/>
      </rPr>
      <t>1)</t>
    </r>
  </si>
  <si>
    <t>1) Tabellen viser forventningsverdiar og estimata er difor usikre</t>
  </si>
  <si>
    <t>3) Felt med godkjent utbyggingsplan der produksjonen ikkje var starta per 31.12.2006</t>
  </si>
  <si>
    <t>a) Balder omfattar òg Ringhorne</t>
  </si>
  <si>
    <t>b) Gullfaks omfattar òg Gullfaks Vest</t>
  </si>
  <si>
    <t>d) Gyda omfattar òg Gyda Sør</t>
  </si>
  <si>
    <t>e) Oseberg omfattar òg Oseberg Vest</t>
  </si>
  <si>
    <t>f) Sleipner Øst omfattar òg Loke</t>
  </si>
  <si>
    <t>h) Troll omfattar òg TOGI</t>
  </si>
  <si>
    <t>4) Årsaka til negative tal for attverande reservar på enkelte felt er at produkta NGL og kondensat ikkje er rapportert under opprinnelege reservar.</t>
  </si>
  <si>
    <t>c) Gullfaks Sør omfattar òg Gulltopp,Gullveig, Rimfaks og Skinnfaks</t>
  </si>
  <si>
    <t>g) Tordis omfattar òg Tordis Øst òg Borg</t>
  </si>
  <si>
    <r>
      <t xml:space="preserve">Reservar i felt og funn der rettshavarane har vedteke utbygging
(Ressurskategori 3)
</t>
    </r>
    <r>
      <rPr>
        <i/>
        <sz val="12"/>
        <rFont val="Arial"/>
        <family val="2"/>
      </rPr>
      <t>Original recoverable and remaining reserves in discoveries
which the licensees have decided to develop. (Resource category 3)</t>
    </r>
  </si>
  <si>
    <t xml:space="preserve">2) Funnår for funnår for den eldste funnbrønnen som inngår </t>
  </si>
  <si>
    <t>3) Rettshavarane har vedteke utbygging av restressursar i Yme feltet.</t>
  </si>
  <si>
    <r>
      <t xml:space="preserve">Ressursar i funn i planleggingsfase (ressurskategori 4F)
</t>
    </r>
    <r>
      <rPr>
        <i/>
        <sz val="12"/>
        <rFont val="Arial"/>
        <family val="2"/>
      </rPr>
      <t>Resources in the planning phase (Resource category 4F)</t>
    </r>
  </si>
  <si>
    <t>2) Funnår for den eldste funnbrønnen som inngår</t>
  </si>
  <si>
    <t>3) 30/7-6 Hild har ressursar i kategori 4 og 5</t>
  </si>
  <si>
    <t>4) 34/10-23 Valemon har ressursar i kategori 4 og 7</t>
  </si>
  <si>
    <r>
      <t xml:space="preserve">Ressursar i funn der utvinning er sannsynleg, men 
ikkje avklart (ressurskategori 5F)
</t>
    </r>
    <r>
      <rPr>
        <i/>
        <sz val="12"/>
        <rFont val="Arial"/>
        <family val="2"/>
      </rPr>
      <t>Resources whose recovery is likely,
but not clarified (Resource category 5)</t>
    </r>
  </si>
  <si>
    <t xml:space="preserve">2)  Funnår for den eldste funnbrønnen som inngår </t>
  </si>
  <si>
    <t xml:space="preserve">1)  Funnår for den eldste funnbrønnen som inngår </t>
  </si>
  <si>
    <r>
      <t xml:space="preserve">Funn som i 2006 rapporteres som delar av 
andre felt eller funn.
</t>
    </r>
    <r>
      <rPr>
        <i/>
        <sz val="12"/>
        <rFont val="Arial"/>
        <family val="2"/>
      </rPr>
      <t>Discoveries that are reported under other
fields and discoveries</t>
    </r>
  </si>
  <si>
    <r>
      <t xml:space="preserve">Totale petroleumsressursar på norsk kontinentalsokkel pr. 31.12.2006
</t>
    </r>
    <r>
      <rPr>
        <i/>
        <sz val="12"/>
        <rFont val="Arial"/>
        <family val="2"/>
      </rPr>
      <t>Original Recoverable Petroleum Resources on the Norwegian Continental
Shelf as of 31 December, 2006</t>
    </r>
  </si>
  <si>
    <t>Totale petroleumsressursar på norsk kontinentalsokkel /
Original Recoverable Petroleum Resources on the Norwegian Continental Shelf</t>
  </si>
  <si>
    <t>Historisk produksjon
Historical production</t>
  </si>
  <si>
    <r>
      <t xml:space="preserve">RK 1, 2 &amp; 3-felt: Opprinnelege og attverande reservar i felt
</t>
    </r>
    <r>
      <rPr>
        <i/>
        <u val="single"/>
        <sz val="10"/>
        <color indexed="12"/>
        <rFont val="Arial"/>
        <family val="2"/>
      </rPr>
      <t>Original recoverable volumes and remaining volumes for reserves in production</t>
    </r>
  </si>
  <si>
    <r>
      <t xml:space="preserve">RK 3: Reservar i felt og funn der rettshavarane har vedteke utbygging
</t>
    </r>
    <r>
      <rPr>
        <i/>
        <u val="single"/>
        <sz val="10"/>
        <color indexed="12"/>
        <rFont val="Arial"/>
        <family val="2"/>
      </rPr>
      <t>Original recoverable and remaining reserves in discoveries which the licensees have decided to develop.</t>
    </r>
  </si>
  <si>
    <r>
      <t xml:space="preserve">RK 4F: Ressursar i funn i planleggingsfase
</t>
    </r>
    <r>
      <rPr>
        <i/>
        <u val="single"/>
        <sz val="10"/>
        <color indexed="12"/>
        <rFont val="Arial"/>
        <family val="2"/>
      </rPr>
      <t>Resources in the planning phase</t>
    </r>
  </si>
  <si>
    <r>
      <t xml:space="preserve">RK 5F: Ressursar i funn der utvinning er sannsynleg, men ikkje avklart
</t>
    </r>
    <r>
      <rPr>
        <i/>
        <u val="single"/>
        <sz val="10"/>
        <color indexed="12"/>
        <rFont val="Arial"/>
        <family val="2"/>
      </rPr>
      <t>Resources whose recovery is likely, but not clarified</t>
    </r>
  </si>
  <si>
    <r>
      <t xml:space="preserve">RK 7F: Ressursar i nye funn  som ikkje er evaluert
</t>
    </r>
    <r>
      <rPr>
        <i/>
        <u val="single"/>
        <sz val="10"/>
        <color indexed="12"/>
        <rFont val="Arial"/>
        <family val="2"/>
      </rPr>
      <t>Resources in new discoveries that have not been evaluated</t>
    </r>
  </si>
  <si>
    <r>
      <t xml:space="preserve">Funn som i 2004 rapporteres som delar av andre felt og funn
</t>
    </r>
    <r>
      <rPr>
        <i/>
        <u val="single"/>
        <sz val="10"/>
        <color indexed="12"/>
        <rFont val="Arial"/>
        <family val="2"/>
      </rPr>
      <t>Discoveries that are reported under other fields and discoveries</t>
    </r>
  </si>
  <si>
    <r>
      <t xml:space="preserve">Tilstedeværende ressursar i felt
</t>
    </r>
    <r>
      <rPr>
        <i/>
        <sz val="12"/>
        <rFont val="Arial"/>
        <family val="2"/>
      </rPr>
      <t>In-place resources in fields</t>
    </r>
  </si>
  <si>
    <t>13. mars 2007</t>
  </si>
  <si>
    <r>
      <t>Avhengige ressursar i felt /</t>
    </r>
    <r>
      <rPr>
        <i/>
        <sz val="10"/>
        <rFont val="Arial"/>
        <family val="2"/>
      </rPr>
      <t xml:space="preserve"> Contingent resources in fields</t>
    </r>
  </si>
  <si>
    <r>
      <t>Avhengige ressursar i funn /</t>
    </r>
    <r>
      <rPr>
        <i/>
        <sz val="10"/>
        <rFont val="Arial"/>
        <family val="2"/>
      </rPr>
      <t xml:space="preserve"> Contingent resources in discoveries</t>
    </r>
  </si>
</sst>
</file>

<file path=xl/styles.xml><?xml version="1.0" encoding="utf-8"?>
<styleSheet xmlns="http://schemas.openxmlformats.org/spreadsheetml/2006/main">
  <numFmts count="42">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
    <numFmt numFmtId="172" formatCode="0.00000"/>
    <numFmt numFmtId="173" formatCode="0.0000"/>
    <numFmt numFmtId="174" formatCode="0.000"/>
    <numFmt numFmtId="175" formatCode="&quot;kr&quot;\ #,##0;&quot;kr&quot;\ \-#,##0"/>
    <numFmt numFmtId="176" formatCode="&quot;kr&quot;\ #,##0;[Red]&quot;kr&quot;\ \-#,##0"/>
    <numFmt numFmtId="177" formatCode="&quot;kr&quot;\ #,##0.00;&quot;kr&quot;\ \-#,##0.00"/>
    <numFmt numFmtId="178" formatCode="&quot;kr&quot;\ #,##0.00;[Red]&quot;kr&quot;\ \-#,##0.00"/>
    <numFmt numFmtId="179" formatCode="_ &quot;kr&quot;\ * #,##0_ ;_ &quot;kr&quot;\ * \-#,##0_ ;_ &quot;kr&quot;\ * &quot;-&quot;_ ;_ @_ "/>
    <numFmt numFmtId="180" formatCode="_ * #,##0_ ;_ * \-#,##0_ ;_ * &quot;-&quot;_ ;_ @_ "/>
    <numFmt numFmtId="181" formatCode="_ &quot;kr&quot;\ * #,##0.00_ ;_ &quot;kr&quot;\ * \-#,##0.00_ ;_ &quot;kr&quot;\ * &quot;-&quot;??_ ;_ @_ "/>
    <numFmt numFmtId="182" formatCode="_ * #,##0.00_ ;_ * \-#,##0.00_ ;_ * &quot;-&quot;??_ ;_ @_ "/>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Red]0.00"/>
    <numFmt numFmtId="192" formatCode="0.00_ ;[Red]\-0.00\ "/>
    <numFmt numFmtId="193" formatCode="0.0;[Red]0.0"/>
    <numFmt numFmtId="194" formatCode="&quot;Ja&quot;;&quot;Ja&quot;;&quot;Nei&quot;"/>
    <numFmt numFmtId="195" formatCode="&quot;Sann&quot;;&quot;Sann&quot;;&quot;Usann&quot;"/>
    <numFmt numFmtId="196" formatCode="&quot;På&quot;;&quot;På&quot;;&quot;Av&quot;"/>
    <numFmt numFmtId="197" formatCode="0.000000"/>
  </numFmts>
  <fonts count="27">
    <font>
      <sz val="10"/>
      <name val="Arial"/>
      <family val="0"/>
    </font>
    <font>
      <b/>
      <sz val="10"/>
      <name val="Arial"/>
      <family val="2"/>
    </font>
    <font>
      <vertAlign val="superscript"/>
      <sz val="10"/>
      <name val="Arial"/>
      <family val="2"/>
    </font>
    <font>
      <sz val="10"/>
      <color indexed="8"/>
      <name val="Arial"/>
      <family val="2"/>
    </font>
    <font>
      <sz val="8"/>
      <name val="Arial"/>
      <family val="0"/>
    </font>
    <font>
      <u val="single"/>
      <sz val="10"/>
      <color indexed="12"/>
      <name val="Arial"/>
      <family val="0"/>
    </font>
    <font>
      <u val="single"/>
      <sz val="10"/>
      <color indexed="36"/>
      <name val="Arial"/>
      <family val="0"/>
    </font>
    <font>
      <i/>
      <u val="single"/>
      <sz val="10"/>
      <color indexed="12"/>
      <name val="Arial"/>
      <family val="2"/>
    </font>
    <font>
      <i/>
      <sz val="10"/>
      <name val="Arial"/>
      <family val="2"/>
    </font>
    <font>
      <b/>
      <sz val="14"/>
      <name val="Arial"/>
      <family val="2"/>
    </font>
    <font>
      <i/>
      <sz val="14"/>
      <name val="Arial"/>
      <family val="2"/>
    </font>
    <font>
      <b/>
      <sz val="12"/>
      <name val="Arial"/>
      <family val="2"/>
    </font>
    <font>
      <i/>
      <sz val="12"/>
      <name val="Arial"/>
      <family val="2"/>
    </font>
    <font>
      <b/>
      <i/>
      <sz val="10"/>
      <name val="Arial"/>
      <family val="2"/>
    </font>
    <font>
      <i/>
      <vertAlign val="superscript"/>
      <sz val="10"/>
      <name val="Arial"/>
      <family val="2"/>
    </font>
    <font>
      <b/>
      <sz val="9"/>
      <name val="Arial"/>
      <family val="2"/>
    </font>
    <font>
      <b/>
      <vertAlign val="superscript"/>
      <sz val="9"/>
      <name val="Arial"/>
      <family val="2"/>
    </font>
    <font>
      <sz val="9"/>
      <name val="Arial"/>
      <family val="2"/>
    </font>
    <font>
      <vertAlign val="superscript"/>
      <sz val="9"/>
      <name val="Arial"/>
      <family val="2"/>
    </font>
    <font>
      <vertAlign val="superscript"/>
      <sz val="8"/>
      <name val="Arial"/>
      <family val="2"/>
    </font>
    <font>
      <sz val="9"/>
      <color indexed="63"/>
      <name val="Arial"/>
      <family val="0"/>
    </font>
    <font>
      <b/>
      <sz val="9"/>
      <color indexed="63"/>
      <name val="Arial"/>
      <family val="2"/>
    </font>
    <font>
      <sz val="10"/>
      <color indexed="63"/>
      <name val="Arial"/>
      <family val="0"/>
    </font>
    <font>
      <i/>
      <sz val="9"/>
      <name val="Arial"/>
      <family val="0"/>
    </font>
    <font>
      <i/>
      <vertAlign val="superscript"/>
      <sz val="9"/>
      <name val="Arial"/>
      <family val="2"/>
    </font>
    <font>
      <i/>
      <sz val="8"/>
      <name val="Arial"/>
      <family val="2"/>
    </font>
    <font>
      <i/>
      <sz val="9"/>
      <color indexed="63"/>
      <name val="Arial"/>
      <family val="2"/>
    </font>
  </fonts>
  <fills count="3">
    <fill>
      <patternFill/>
    </fill>
    <fill>
      <patternFill patternType="gray125"/>
    </fill>
    <fill>
      <patternFill patternType="solid">
        <fgColor indexed="9"/>
        <bgColor indexed="64"/>
      </patternFill>
    </fill>
  </fills>
  <borders count="63">
    <border>
      <left/>
      <right/>
      <top/>
      <bottom/>
      <diagonal/>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color indexed="63"/>
      </bottom>
    </border>
    <border>
      <left style="medium"/>
      <right style="thin"/>
      <top>
        <color indexed="63"/>
      </top>
      <bottom style="thin"/>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thin"/>
      <top>
        <color indexed="63"/>
      </top>
      <bottom style="thin"/>
    </border>
    <border>
      <left style="thin"/>
      <right style="medium"/>
      <top>
        <color indexed="63"/>
      </top>
      <bottom style="thin"/>
    </border>
    <border>
      <left style="thin"/>
      <right style="thin"/>
      <top style="thin"/>
      <bottom style="thin"/>
    </border>
    <border>
      <left style="thin"/>
      <right style="thin"/>
      <top style="thin"/>
      <bottom>
        <color indexed="63"/>
      </botto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color indexed="63"/>
      </left>
      <right style="medium"/>
      <top style="thin"/>
      <bottom>
        <color indexed="63"/>
      </bottom>
    </border>
    <border>
      <left style="medium"/>
      <right>
        <color indexed="63"/>
      </right>
      <top style="thin"/>
      <bottom>
        <color indexed="63"/>
      </bottom>
    </border>
    <border>
      <left>
        <color indexed="63"/>
      </left>
      <right style="thin"/>
      <top>
        <color indexed="63"/>
      </top>
      <bottom style="medium"/>
    </border>
    <border>
      <left>
        <color indexed="63"/>
      </left>
      <right>
        <color indexed="63"/>
      </right>
      <top style="medium"/>
      <bottom style="medium"/>
    </border>
    <border>
      <left style="thin"/>
      <right style="medium"/>
      <top style="medium"/>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style="thin"/>
      <right style="medium"/>
      <top style="thin"/>
      <bottom style="medium"/>
    </border>
    <border>
      <left style="medium"/>
      <right>
        <color indexed="63"/>
      </right>
      <top style="thin">
        <color indexed="8"/>
      </top>
      <bottom>
        <color indexed="63"/>
      </bottom>
    </border>
    <border>
      <left style="medium"/>
      <right>
        <color indexed="63"/>
      </right>
      <top style="medium"/>
      <bottom style="medium"/>
    </border>
    <border>
      <left>
        <color indexed="63"/>
      </left>
      <right style="medium"/>
      <top style="medium"/>
      <bottom style="medium"/>
    </border>
    <border>
      <left style="thin"/>
      <right style="thin"/>
      <top style="medium"/>
      <bottom style="thin"/>
    </border>
    <border>
      <left style="thin"/>
      <right style="thin"/>
      <top style="thin"/>
      <bottom style="medium"/>
    </border>
    <border>
      <left style="medium"/>
      <right style="thin"/>
      <top style="medium"/>
      <bottom style="medium"/>
    </border>
    <border>
      <left style="medium"/>
      <right style="thin"/>
      <top>
        <color indexed="63"/>
      </top>
      <bottom style="medium"/>
    </border>
    <border>
      <left style="thin"/>
      <right style="medium"/>
      <top style="medium"/>
      <bottom>
        <color indexed="63"/>
      </bottom>
    </border>
    <border>
      <left>
        <color indexed="63"/>
      </left>
      <right style="thin"/>
      <top style="medium"/>
      <bottom style="thin"/>
    </border>
    <border>
      <left>
        <color indexed="63"/>
      </left>
      <right style="medium"/>
      <top style="medium"/>
      <bottom style="thin"/>
    </border>
    <border>
      <left style="medium"/>
      <right style="thin"/>
      <top style="medium"/>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0">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2" borderId="0" xfId="17" applyFill="1" applyProtection="1">
      <alignment/>
      <protection hidden="1"/>
    </xf>
    <xf numFmtId="0" fontId="0" fillId="2" borderId="0" xfId="17" applyFill="1">
      <alignment/>
      <protection/>
    </xf>
    <xf numFmtId="0" fontId="0" fillId="0" borderId="0" xfId="17">
      <alignment/>
      <protection/>
    </xf>
    <xf numFmtId="0" fontId="0" fillId="2" borderId="0" xfId="17" applyFill="1" applyAlignment="1" applyProtection="1">
      <alignment vertical="top"/>
      <protection hidden="1"/>
    </xf>
    <xf numFmtId="0" fontId="5" fillId="2" borderId="0" xfId="16" applyFont="1" applyFill="1" applyAlignment="1" applyProtection="1">
      <alignment vertical="top"/>
      <protection hidden="1"/>
    </xf>
    <xf numFmtId="0" fontId="0" fillId="2" borderId="0" xfId="17" applyFill="1" applyAlignment="1">
      <alignment vertical="top"/>
      <protection/>
    </xf>
    <xf numFmtId="0" fontId="0" fillId="0" borderId="0" xfId="17" applyAlignment="1">
      <alignment vertical="top"/>
      <protection/>
    </xf>
    <xf numFmtId="0" fontId="5" fillId="2" borderId="0" xfId="16" applyFont="1" applyFill="1" applyAlignment="1" applyProtection="1">
      <alignment vertical="top" wrapText="1"/>
      <protection hidden="1"/>
    </xf>
    <xf numFmtId="0" fontId="5" fillId="2" borderId="0" xfId="16" applyFill="1" applyAlignment="1" applyProtection="1">
      <alignment horizontal="center"/>
      <protection hidden="1"/>
    </xf>
    <xf numFmtId="17" fontId="0" fillId="2" borderId="0" xfId="17" applyNumberFormat="1" applyFont="1" applyFill="1" applyAlignment="1" applyProtection="1" quotePrefix="1">
      <alignment horizontal="center"/>
      <protection hidden="1"/>
    </xf>
    <xf numFmtId="0" fontId="0" fillId="2" borderId="0" xfId="0" applyFill="1" applyAlignment="1">
      <alignment/>
    </xf>
    <xf numFmtId="0" fontId="0" fillId="2" borderId="3" xfId="0" applyFill="1" applyBorder="1" applyAlignment="1">
      <alignment/>
    </xf>
    <xf numFmtId="0" fontId="1" fillId="2" borderId="0" xfId="0" applyFont="1" applyFill="1" applyAlignment="1">
      <alignment/>
    </xf>
    <xf numFmtId="0" fontId="0" fillId="2" borderId="4" xfId="0" applyFill="1" applyBorder="1" applyAlignment="1">
      <alignment/>
    </xf>
    <xf numFmtId="0" fontId="0" fillId="2" borderId="5" xfId="0" applyFill="1" applyBorder="1" applyAlignment="1">
      <alignment/>
    </xf>
    <xf numFmtId="1" fontId="0" fillId="2" borderId="6" xfId="0" applyNumberFormat="1" applyFill="1" applyBorder="1" applyAlignment="1">
      <alignment/>
    </xf>
    <xf numFmtId="1" fontId="0" fillId="2" borderId="7" xfId="0" applyNumberFormat="1" applyFill="1" applyBorder="1" applyAlignment="1">
      <alignment/>
    </xf>
    <xf numFmtId="1" fontId="0" fillId="2" borderId="8" xfId="0" applyNumberFormat="1" applyFill="1" applyBorder="1" applyAlignment="1">
      <alignment/>
    </xf>
    <xf numFmtId="1" fontId="0" fillId="2" borderId="9" xfId="0" applyNumberFormat="1" applyFill="1" applyBorder="1" applyAlignment="1">
      <alignment/>
    </xf>
    <xf numFmtId="1" fontId="0" fillId="2" borderId="10" xfId="0" applyNumberFormat="1" applyFill="1" applyBorder="1" applyAlignment="1">
      <alignment/>
    </xf>
    <xf numFmtId="0" fontId="0" fillId="2" borderId="11" xfId="0" applyFill="1" applyBorder="1" applyAlignment="1">
      <alignment/>
    </xf>
    <xf numFmtId="1" fontId="0" fillId="2" borderId="12" xfId="0" applyNumberFormat="1" applyFill="1" applyBorder="1" applyAlignment="1">
      <alignment/>
    </xf>
    <xf numFmtId="1" fontId="0" fillId="2" borderId="0" xfId="0" applyNumberFormat="1" applyFill="1" applyBorder="1" applyAlignment="1">
      <alignment/>
    </xf>
    <xf numFmtId="1" fontId="0" fillId="2" borderId="13" xfId="0" applyNumberFormat="1" applyFill="1" applyBorder="1" applyAlignment="1">
      <alignment/>
    </xf>
    <xf numFmtId="1" fontId="0" fillId="2" borderId="14" xfId="0" applyNumberFormat="1" applyFill="1" applyBorder="1" applyAlignment="1">
      <alignment/>
    </xf>
    <xf numFmtId="1" fontId="0" fillId="2" borderId="15" xfId="0" applyNumberFormat="1" applyFill="1" applyBorder="1" applyAlignment="1">
      <alignment/>
    </xf>
    <xf numFmtId="1" fontId="0" fillId="2" borderId="16" xfId="0" applyNumberFormat="1" applyFill="1" applyBorder="1" applyAlignment="1">
      <alignment/>
    </xf>
    <xf numFmtId="1" fontId="0" fillId="2" borderId="17" xfId="0" applyNumberFormat="1" applyFill="1" applyBorder="1" applyAlignment="1">
      <alignment/>
    </xf>
    <xf numFmtId="0" fontId="1" fillId="2" borderId="18" xfId="0" applyFont="1" applyFill="1" applyBorder="1" applyAlignment="1">
      <alignment/>
    </xf>
    <xf numFmtId="1" fontId="1" fillId="2" borderId="19" xfId="0" applyNumberFormat="1" applyFont="1" applyFill="1" applyBorder="1" applyAlignment="1">
      <alignment/>
    </xf>
    <xf numFmtId="1" fontId="1" fillId="2" borderId="20" xfId="0" applyNumberFormat="1" applyFont="1" applyFill="1" applyBorder="1" applyAlignment="1">
      <alignment/>
    </xf>
    <xf numFmtId="1" fontId="1" fillId="2" borderId="21" xfId="0" applyNumberFormat="1" applyFont="1" applyFill="1" applyBorder="1" applyAlignment="1">
      <alignment/>
    </xf>
    <xf numFmtId="1" fontId="1" fillId="2" borderId="17" xfId="0" applyNumberFormat="1" applyFont="1" applyFill="1" applyBorder="1" applyAlignment="1">
      <alignment/>
    </xf>
    <xf numFmtId="1" fontId="1" fillId="2" borderId="22" xfId="0" applyNumberFormat="1" applyFont="1" applyFill="1" applyBorder="1" applyAlignment="1">
      <alignment/>
    </xf>
    <xf numFmtId="0" fontId="0" fillId="2" borderId="1" xfId="0" applyFill="1" applyBorder="1" applyAlignment="1">
      <alignment/>
    </xf>
    <xf numFmtId="0" fontId="0" fillId="2" borderId="0" xfId="0" applyFill="1" applyBorder="1" applyAlignment="1">
      <alignment/>
    </xf>
    <xf numFmtId="0" fontId="0" fillId="2" borderId="23" xfId="0" applyFill="1" applyBorder="1" applyAlignment="1">
      <alignment/>
    </xf>
    <xf numFmtId="0" fontId="1" fillId="2" borderId="2" xfId="0" applyFont="1" applyFill="1" applyBorder="1" applyAlignment="1">
      <alignment/>
    </xf>
    <xf numFmtId="0" fontId="0" fillId="2" borderId="16" xfId="0" applyFill="1" applyBorder="1" applyAlignment="1">
      <alignment/>
    </xf>
    <xf numFmtId="0" fontId="0" fillId="2" borderId="24" xfId="0" applyFill="1" applyBorder="1" applyAlignment="1">
      <alignment/>
    </xf>
    <xf numFmtId="1" fontId="3" fillId="2" borderId="12" xfId="0" applyNumberFormat="1" applyFont="1" applyFill="1" applyBorder="1" applyAlignment="1">
      <alignment horizontal="right"/>
    </xf>
    <xf numFmtId="1" fontId="3" fillId="2" borderId="0" xfId="0" applyNumberFormat="1" applyFont="1" applyFill="1" applyBorder="1" applyAlignment="1">
      <alignment horizontal="right"/>
    </xf>
    <xf numFmtId="0" fontId="0" fillId="2" borderId="2" xfId="0" applyFill="1" applyBorder="1" applyAlignment="1">
      <alignment/>
    </xf>
    <xf numFmtId="1" fontId="0" fillId="2" borderId="15" xfId="0" applyNumberFormat="1" applyFont="1" applyFill="1" applyBorder="1" applyAlignment="1">
      <alignment/>
    </xf>
    <xf numFmtId="1" fontId="0" fillId="2" borderId="0" xfId="0" applyNumberFormat="1" applyFont="1" applyFill="1" applyBorder="1" applyAlignment="1">
      <alignment/>
    </xf>
    <xf numFmtId="1" fontId="0" fillId="2" borderId="25" xfId="0" applyNumberFormat="1" applyFill="1" applyBorder="1" applyAlignment="1">
      <alignment/>
    </xf>
    <xf numFmtId="1" fontId="0" fillId="2" borderId="26" xfId="0" applyNumberFormat="1" applyFill="1" applyBorder="1" applyAlignment="1">
      <alignment/>
    </xf>
    <xf numFmtId="1" fontId="1" fillId="2" borderId="27" xfId="0" applyNumberFormat="1" applyFont="1" applyFill="1" applyBorder="1" applyAlignment="1">
      <alignment/>
    </xf>
    <xf numFmtId="1" fontId="1" fillId="2" borderId="15" xfId="0" applyNumberFormat="1" applyFont="1" applyFill="1" applyBorder="1" applyAlignment="1">
      <alignment/>
    </xf>
    <xf numFmtId="1" fontId="1" fillId="2" borderId="16" xfId="0" applyNumberFormat="1" applyFont="1" applyFill="1" applyBorder="1" applyAlignment="1">
      <alignment/>
    </xf>
    <xf numFmtId="1" fontId="1" fillId="2" borderId="25" xfId="0" applyNumberFormat="1" applyFont="1" applyFill="1" applyBorder="1" applyAlignment="1">
      <alignment/>
    </xf>
    <xf numFmtId="1" fontId="1" fillId="2" borderId="26" xfId="0" applyNumberFormat="1" applyFont="1" applyFill="1" applyBorder="1" applyAlignment="1">
      <alignment/>
    </xf>
    <xf numFmtId="1" fontId="0" fillId="2" borderId="23" xfId="0" applyNumberFormat="1" applyFill="1" applyBorder="1" applyAlignment="1">
      <alignment/>
    </xf>
    <xf numFmtId="0" fontId="1" fillId="2" borderId="1" xfId="0" applyFont="1" applyFill="1" applyBorder="1" applyAlignment="1">
      <alignment/>
    </xf>
    <xf numFmtId="1" fontId="0" fillId="2" borderId="24" xfId="0" applyNumberFormat="1" applyFill="1" applyBorder="1" applyAlignment="1">
      <alignment/>
    </xf>
    <xf numFmtId="1" fontId="0" fillId="2" borderId="28" xfId="0" applyNumberFormat="1" applyFill="1" applyBorder="1" applyAlignment="1">
      <alignment/>
    </xf>
    <xf numFmtId="3" fontId="0" fillId="2" borderId="12" xfId="0" applyNumberFormat="1" applyFill="1" applyBorder="1" applyAlignment="1">
      <alignment/>
    </xf>
    <xf numFmtId="3" fontId="0" fillId="2" borderId="0" xfId="0" applyNumberFormat="1" applyFill="1" applyBorder="1" applyAlignment="1">
      <alignment/>
    </xf>
    <xf numFmtId="3" fontId="3" fillId="2" borderId="12" xfId="0" applyNumberFormat="1" applyFont="1" applyFill="1" applyBorder="1" applyAlignment="1">
      <alignment horizontal="right"/>
    </xf>
    <xf numFmtId="3" fontId="3" fillId="2" borderId="0" xfId="0" applyNumberFormat="1" applyFont="1" applyFill="1" applyBorder="1" applyAlignment="1">
      <alignment horizontal="right"/>
    </xf>
    <xf numFmtId="3" fontId="0" fillId="2" borderId="15" xfId="0" applyNumberFormat="1" applyFont="1" applyFill="1" applyBorder="1" applyAlignment="1">
      <alignment/>
    </xf>
    <xf numFmtId="3" fontId="0" fillId="2" borderId="0" xfId="0" applyNumberFormat="1" applyFont="1" applyFill="1" applyBorder="1" applyAlignment="1">
      <alignment/>
    </xf>
    <xf numFmtId="3" fontId="3" fillId="2" borderId="15" xfId="0" applyNumberFormat="1" applyFont="1" applyFill="1" applyBorder="1" applyAlignment="1">
      <alignment horizontal="right"/>
    </xf>
    <xf numFmtId="0" fontId="1" fillId="2" borderId="29" xfId="0" applyFont="1" applyFill="1" applyBorder="1" applyAlignment="1">
      <alignment/>
    </xf>
    <xf numFmtId="1" fontId="1" fillId="2" borderId="30" xfId="0" applyNumberFormat="1" applyFont="1" applyFill="1" applyBorder="1" applyAlignment="1">
      <alignment/>
    </xf>
    <xf numFmtId="1" fontId="1" fillId="2" borderId="31" xfId="0" applyNumberFormat="1" applyFont="1" applyFill="1" applyBorder="1" applyAlignment="1">
      <alignment/>
    </xf>
    <xf numFmtId="1" fontId="1" fillId="2" borderId="32" xfId="0" applyNumberFormat="1" applyFont="1" applyFill="1" applyBorder="1" applyAlignment="1">
      <alignment/>
    </xf>
    <xf numFmtId="1" fontId="1" fillId="2" borderId="33" xfId="0" applyNumberFormat="1" applyFont="1" applyFill="1" applyBorder="1" applyAlignment="1">
      <alignment/>
    </xf>
    <xf numFmtId="1" fontId="1" fillId="2" borderId="34" xfId="0" applyNumberFormat="1" applyFont="1" applyFill="1" applyBorder="1" applyAlignment="1">
      <alignment/>
    </xf>
    <xf numFmtId="1" fontId="1" fillId="2" borderId="35" xfId="0" applyNumberFormat="1" applyFont="1" applyFill="1" applyBorder="1" applyAlignment="1">
      <alignment/>
    </xf>
    <xf numFmtId="1" fontId="0" fillId="2" borderId="0" xfId="0" applyNumberFormat="1" applyFill="1" applyAlignment="1">
      <alignment/>
    </xf>
    <xf numFmtId="0" fontId="0" fillId="2" borderId="0" xfId="0" applyFill="1" applyAlignment="1" quotePrefix="1">
      <alignment/>
    </xf>
    <xf numFmtId="1" fontId="1" fillId="2" borderId="36" xfId="0" applyNumberFormat="1" applyFont="1" applyFill="1" applyBorder="1" applyAlignment="1">
      <alignment horizontal="center"/>
    </xf>
    <xf numFmtId="1" fontId="0" fillId="2" borderId="24" xfId="0" applyNumberFormat="1" applyFill="1" applyBorder="1" applyAlignment="1">
      <alignment horizontal="center"/>
    </xf>
    <xf numFmtId="1" fontId="1" fillId="2" borderId="6" xfId="0" applyNumberFormat="1" applyFont="1" applyFill="1" applyBorder="1" applyAlignment="1">
      <alignment horizontal="center" vertical="top"/>
    </xf>
    <xf numFmtId="1" fontId="1" fillId="2" borderId="7" xfId="0" applyNumberFormat="1" applyFont="1" applyFill="1" applyBorder="1" applyAlignment="1">
      <alignment horizontal="center" vertical="top"/>
    </xf>
    <xf numFmtId="1" fontId="1" fillId="2" borderId="9" xfId="0" applyNumberFormat="1" applyFont="1" applyFill="1" applyBorder="1" applyAlignment="1">
      <alignment horizontal="center" vertical="top" wrapText="1"/>
    </xf>
    <xf numFmtId="1" fontId="0" fillId="2" borderId="15" xfId="0" applyNumberFormat="1" applyFill="1" applyBorder="1" applyAlignment="1">
      <alignment horizontal="center" vertical="top" wrapText="1"/>
    </xf>
    <xf numFmtId="1" fontId="0" fillId="2" borderId="16" xfId="0" applyNumberFormat="1" applyFill="1" applyBorder="1" applyAlignment="1">
      <alignment horizontal="center" vertical="top" wrapText="1"/>
    </xf>
    <xf numFmtId="1" fontId="0" fillId="2" borderId="16" xfId="0" applyNumberFormat="1" applyFill="1" applyBorder="1" applyAlignment="1">
      <alignment horizontal="center" vertical="top"/>
    </xf>
    <xf numFmtId="1" fontId="0" fillId="2" borderId="25" xfId="0" applyNumberFormat="1" applyFill="1" applyBorder="1" applyAlignment="1">
      <alignment horizontal="center" vertical="top" wrapText="1"/>
    </xf>
    <xf numFmtId="0" fontId="1" fillId="2" borderId="37" xfId="0" applyFont="1" applyFill="1" applyBorder="1" applyAlignment="1">
      <alignment horizontal="left" wrapText="1"/>
    </xf>
    <xf numFmtId="0" fontId="17" fillId="0" borderId="1" xfId="0" applyFont="1" applyBorder="1" applyAlignment="1">
      <alignment/>
    </xf>
    <xf numFmtId="170" fontId="17" fillId="0" borderId="12" xfId="0" applyNumberFormat="1" applyFont="1" applyBorder="1" applyAlignment="1">
      <alignment/>
    </xf>
    <xf numFmtId="170" fontId="17" fillId="0" borderId="0" xfId="0" applyNumberFormat="1" applyFont="1" applyBorder="1" applyAlignment="1">
      <alignment/>
    </xf>
    <xf numFmtId="0" fontId="17" fillId="0" borderId="14" xfId="0" applyFont="1" applyBorder="1" applyAlignment="1">
      <alignment/>
    </xf>
    <xf numFmtId="170" fontId="17" fillId="0" borderId="38" xfId="0" applyNumberFormat="1" applyFont="1" applyBorder="1" applyAlignment="1">
      <alignment/>
    </xf>
    <xf numFmtId="170" fontId="1" fillId="0" borderId="39" xfId="0" applyNumberFormat="1" applyFont="1" applyBorder="1" applyAlignment="1">
      <alignment/>
    </xf>
    <xf numFmtId="170" fontId="15" fillId="0" borderId="34" xfId="0" applyNumberFormat="1" applyFont="1" applyBorder="1" applyAlignment="1">
      <alignment/>
    </xf>
    <xf numFmtId="0" fontId="1" fillId="0" borderId="40" xfId="0" applyFont="1" applyBorder="1" applyAlignment="1">
      <alignment/>
    </xf>
    <xf numFmtId="170" fontId="0" fillId="0" borderId="41" xfId="0" applyNumberFormat="1" applyFont="1" applyBorder="1" applyAlignment="1">
      <alignment/>
    </xf>
    <xf numFmtId="170" fontId="0" fillId="0" borderId="0" xfId="0" applyNumberFormat="1" applyFont="1" applyBorder="1" applyAlignment="1">
      <alignment/>
    </xf>
    <xf numFmtId="170" fontId="17" fillId="0" borderId="42" xfId="0" applyNumberFormat="1" applyFont="1" applyBorder="1" applyAlignment="1">
      <alignment/>
    </xf>
    <xf numFmtId="0" fontId="17" fillId="0" borderId="23" xfId="0" applyFont="1" applyBorder="1" applyAlignment="1">
      <alignment/>
    </xf>
    <xf numFmtId="170" fontId="17" fillId="0" borderId="12" xfId="0" applyNumberFormat="1" applyFont="1" applyBorder="1" applyAlignment="1">
      <alignment/>
    </xf>
    <xf numFmtId="170" fontId="17" fillId="0" borderId="0" xfId="0" applyNumberFormat="1" applyFont="1" applyBorder="1" applyAlignment="1">
      <alignment/>
    </xf>
    <xf numFmtId="170" fontId="17" fillId="0" borderId="13" xfId="0" applyNumberFormat="1" applyFont="1" applyBorder="1" applyAlignment="1">
      <alignment/>
    </xf>
    <xf numFmtId="0" fontId="17" fillId="0" borderId="23" xfId="0" applyFont="1" applyBorder="1" applyAlignment="1">
      <alignment/>
    </xf>
    <xf numFmtId="0" fontId="17" fillId="0" borderId="1" xfId="0" applyFont="1" applyFill="1" applyBorder="1" applyAlignment="1">
      <alignment/>
    </xf>
    <xf numFmtId="0" fontId="17" fillId="0" borderId="4" xfId="0" applyFont="1" applyBorder="1" applyAlignment="1">
      <alignment/>
    </xf>
    <xf numFmtId="170" fontId="17" fillId="0" borderId="15" xfId="0" applyNumberFormat="1" applyFont="1" applyBorder="1" applyAlignment="1">
      <alignment/>
    </xf>
    <xf numFmtId="170" fontId="17" fillId="0" borderId="16" xfId="0" applyNumberFormat="1" applyFont="1" applyBorder="1" applyAlignment="1">
      <alignment/>
    </xf>
    <xf numFmtId="170" fontId="17" fillId="0" borderId="25" xfId="0" applyNumberFormat="1" applyFont="1" applyBorder="1" applyAlignment="1">
      <alignment/>
    </xf>
    <xf numFmtId="0" fontId="17" fillId="0" borderId="26" xfId="0" applyFont="1" applyBorder="1" applyAlignment="1">
      <alignment/>
    </xf>
    <xf numFmtId="170" fontId="0" fillId="0" borderId="12" xfId="0" applyNumberFormat="1" applyFont="1" applyBorder="1" applyAlignment="1">
      <alignment/>
    </xf>
    <xf numFmtId="170" fontId="1" fillId="0" borderId="10" xfId="0" applyNumberFormat="1" applyFont="1" applyBorder="1" applyAlignment="1">
      <alignment/>
    </xf>
    <xf numFmtId="170" fontId="0" fillId="0" borderId="34" xfId="0" applyNumberFormat="1" applyFont="1" applyBorder="1" applyAlignment="1">
      <alignment/>
    </xf>
    <xf numFmtId="170" fontId="0" fillId="0" borderId="35" xfId="0" applyNumberFormat="1" applyBorder="1" applyAlignment="1">
      <alignment/>
    </xf>
    <xf numFmtId="170" fontId="0" fillId="0" borderId="0" xfId="0" applyNumberFormat="1" applyAlignment="1">
      <alignment/>
    </xf>
    <xf numFmtId="0" fontId="17" fillId="0" borderId="0" xfId="0" applyFont="1" applyAlignment="1">
      <alignment/>
    </xf>
    <xf numFmtId="0" fontId="15" fillId="0" borderId="3" xfId="0" applyFont="1" applyBorder="1" applyAlignment="1">
      <alignment/>
    </xf>
    <xf numFmtId="0" fontId="15" fillId="0" borderId="43" xfId="0" applyFont="1" applyBorder="1" applyAlignment="1">
      <alignment/>
    </xf>
    <xf numFmtId="0" fontId="15" fillId="0" borderId="44" xfId="0" applyFont="1" applyFill="1" applyBorder="1" applyAlignment="1">
      <alignment horizontal="center"/>
    </xf>
    <xf numFmtId="0" fontId="15" fillId="0" borderId="0" xfId="0" applyFont="1" applyAlignment="1">
      <alignment/>
    </xf>
    <xf numFmtId="0" fontId="15" fillId="0" borderId="2" xfId="0" applyFont="1" applyBorder="1" applyAlignment="1">
      <alignment/>
    </xf>
    <xf numFmtId="0" fontId="15" fillId="0" borderId="16" xfId="0" applyFont="1" applyBorder="1" applyAlignment="1">
      <alignment/>
    </xf>
    <xf numFmtId="0" fontId="15" fillId="0" borderId="24" xfId="0" applyFont="1" applyFill="1" applyBorder="1" applyAlignment="1">
      <alignment horizontal="center"/>
    </xf>
    <xf numFmtId="0" fontId="17" fillId="0" borderId="0" xfId="0" applyFont="1" applyBorder="1" applyAlignment="1">
      <alignment horizontal="center"/>
    </xf>
    <xf numFmtId="0" fontId="17" fillId="0" borderId="0" xfId="0" applyFont="1" applyBorder="1" applyAlignment="1">
      <alignment/>
    </xf>
    <xf numFmtId="0" fontId="17" fillId="0" borderId="23" xfId="0" applyFont="1" applyFill="1" applyBorder="1" applyAlignment="1">
      <alignment horizontal="center"/>
    </xf>
    <xf numFmtId="0" fontId="17" fillId="0" borderId="23" xfId="0" applyFont="1" applyBorder="1" applyAlignment="1">
      <alignment horizontal="center"/>
    </xf>
    <xf numFmtId="170" fontId="17" fillId="0" borderId="0" xfId="0" applyNumberFormat="1" applyFont="1" applyFill="1" applyBorder="1" applyAlignment="1">
      <alignment/>
    </xf>
    <xf numFmtId="0" fontId="17" fillId="0" borderId="0" xfId="0" applyFont="1" applyFill="1" applyBorder="1" applyAlignment="1">
      <alignment horizontal="center"/>
    </xf>
    <xf numFmtId="0" fontId="17" fillId="0" borderId="45" xfId="0" applyFont="1" applyBorder="1" applyAlignment="1">
      <alignment/>
    </xf>
    <xf numFmtId="170" fontId="17" fillId="0" borderId="34" xfId="0" applyNumberFormat="1" applyFont="1" applyBorder="1" applyAlignment="1">
      <alignment/>
    </xf>
    <xf numFmtId="0" fontId="17" fillId="0" borderId="34" xfId="0" applyFont="1" applyBorder="1" applyAlignment="1">
      <alignment horizontal="center"/>
    </xf>
    <xf numFmtId="0" fontId="17" fillId="0" borderId="34" xfId="0" applyFont="1" applyBorder="1" applyAlignment="1">
      <alignment/>
    </xf>
    <xf numFmtId="0" fontId="17" fillId="0" borderId="46" xfId="0" applyFont="1" applyBorder="1" applyAlignment="1">
      <alignment horizontal="center"/>
    </xf>
    <xf numFmtId="0" fontId="17" fillId="0" borderId="1" xfId="0" applyFont="1" applyBorder="1" applyAlignment="1">
      <alignment/>
    </xf>
    <xf numFmtId="170" fontId="17" fillId="0" borderId="23" xfId="0" applyNumberFormat="1" applyFont="1" applyBorder="1" applyAlignment="1">
      <alignment/>
    </xf>
    <xf numFmtId="170" fontId="17" fillId="0" borderId="12" xfId="0" applyNumberFormat="1" applyFont="1" applyFill="1" applyBorder="1" applyAlignment="1">
      <alignment/>
    </xf>
    <xf numFmtId="170" fontId="17" fillId="0" borderId="0" xfId="0" applyNumberFormat="1" applyFont="1" applyFill="1" applyBorder="1" applyAlignment="1">
      <alignment/>
    </xf>
    <xf numFmtId="170" fontId="17" fillId="0" borderId="23" xfId="0" applyNumberFormat="1" applyFont="1" applyFill="1" applyBorder="1" applyAlignment="1">
      <alignment/>
    </xf>
    <xf numFmtId="0" fontId="17" fillId="0" borderId="2" xfId="0" applyFont="1" applyBorder="1" applyAlignment="1">
      <alignment/>
    </xf>
    <xf numFmtId="170" fontId="17" fillId="0" borderId="15" xfId="0" applyNumberFormat="1" applyFont="1" applyBorder="1" applyAlignment="1">
      <alignment/>
    </xf>
    <xf numFmtId="170" fontId="17" fillId="0" borderId="16" xfId="0" applyNumberFormat="1" applyFont="1" applyBorder="1" applyAlignment="1">
      <alignment/>
    </xf>
    <xf numFmtId="170" fontId="17" fillId="0" borderId="24" xfId="0" applyNumberFormat="1" applyFont="1" applyBorder="1" applyAlignment="1">
      <alignment/>
    </xf>
    <xf numFmtId="0" fontId="17" fillId="0" borderId="45" xfId="0" applyFont="1" applyBorder="1" applyAlignment="1">
      <alignment/>
    </xf>
    <xf numFmtId="170" fontId="17" fillId="0" borderId="33" xfId="0" applyNumberFormat="1" applyFont="1" applyBorder="1" applyAlignment="1">
      <alignment/>
    </xf>
    <xf numFmtId="170" fontId="17" fillId="0" borderId="34" xfId="0" applyNumberFormat="1" applyFont="1" applyBorder="1" applyAlignment="1">
      <alignment/>
    </xf>
    <xf numFmtId="170" fontId="17" fillId="0" borderId="46" xfId="0" applyNumberFormat="1" applyFont="1" applyBorder="1" applyAlignment="1">
      <alignment/>
    </xf>
    <xf numFmtId="0" fontId="17" fillId="0" borderId="0" xfId="0" applyFont="1" applyFill="1" applyAlignment="1">
      <alignment/>
    </xf>
    <xf numFmtId="170" fontId="17" fillId="0" borderId="6" xfId="0" applyNumberFormat="1" applyFont="1" applyFill="1" applyBorder="1" applyAlignment="1">
      <alignment/>
    </xf>
    <xf numFmtId="0" fontId="17" fillId="0" borderId="14" xfId="0" applyFont="1" applyFill="1" applyBorder="1" applyAlignment="1">
      <alignment/>
    </xf>
    <xf numFmtId="170" fontId="17" fillId="0" borderId="12" xfId="0" applyNumberFormat="1" applyFont="1" applyFill="1" applyBorder="1" applyAlignment="1">
      <alignment/>
    </xf>
    <xf numFmtId="1" fontId="17" fillId="0" borderId="14" xfId="0" applyNumberFormat="1" applyFont="1" applyFill="1" applyBorder="1" applyAlignment="1">
      <alignment/>
    </xf>
    <xf numFmtId="170" fontId="17" fillId="0" borderId="15" xfId="0" applyNumberFormat="1" applyFont="1" applyFill="1" applyBorder="1" applyAlignment="1">
      <alignment/>
    </xf>
    <xf numFmtId="170" fontId="17" fillId="0" borderId="16" xfId="0" applyNumberFormat="1" applyFont="1" applyFill="1" applyBorder="1" applyAlignment="1">
      <alignment/>
    </xf>
    <xf numFmtId="1" fontId="17" fillId="0" borderId="26" xfId="0" applyNumberFormat="1" applyFont="1" applyFill="1" applyBorder="1" applyAlignment="1">
      <alignment/>
    </xf>
    <xf numFmtId="0" fontId="15" fillId="0" borderId="45" xfId="0" applyFont="1" applyFill="1" applyBorder="1" applyAlignment="1">
      <alignment horizontal="left"/>
    </xf>
    <xf numFmtId="170" fontId="15" fillId="0" borderId="33" xfId="0" applyNumberFormat="1" applyFont="1" applyFill="1" applyBorder="1" applyAlignment="1">
      <alignment/>
    </xf>
    <xf numFmtId="170" fontId="15" fillId="0" borderId="34" xfId="0" applyNumberFormat="1" applyFont="1" applyFill="1" applyBorder="1" applyAlignment="1">
      <alignment/>
    </xf>
    <xf numFmtId="0" fontId="15" fillId="0" borderId="35" xfId="0" applyFont="1" applyFill="1" applyBorder="1" applyAlignment="1">
      <alignment/>
    </xf>
    <xf numFmtId="0" fontId="0" fillId="0" borderId="0" xfId="0" applyFill="1" applyAlignment="1">
      <alignment/>
    </xf>
    <xf numFmtId="170" fontId="17" fillId="0" borderId="6" xfId="0" applyNumberFormat="1" applyFont="1" applyBorder="1" applyAlignment="1">
      <alignment/>
    </xf>
    <xf numFmtId="170" fontId="17" fillId="0" borderId="13" xfId="0" applyNumberFormat="1" applyFont="1" applyBorder="1" applyAlignment="1">
      <alignment/>
    </xf>
    <xf numFmtId="4" fontId="17" fillId="0" borderId="0" xfId="0" applyNumberFormat="1" applyFont="1" applyBorder="1" applyAlignment="1">
      <alignment/>
    </xf>
    <xf numFmtId="0" fontId="17" fillId="0" borderId="1" xfId="0" applyFont="1" applyBorder="1" applyAlignment="1" quotePrefix="1">
      <alignment/>
    </xf>
    <xf numFmtId="170" fontId="17" fillId="0" borderId="25" xfId="0" applyNumberFormat="1" applyFont="1" applyBorder="1" applyAlignment="1">
      <alignment/>
    </xf>
    <xf numFmtId="0" fontId="17" fillId="0" borderId="24" xfId="0" applyFont="1" applyBorder="1" applyAlignment="1">
      <alignment/>
    </xf>
    <xf numFmtId="170" fontId="21" fillId="0" borderId="47" xfId="0" applyNumberFormat="1" applyFont="1" applyBorder="1" applyAlignment="1">
      <alignment horizontal="left"/>
    </xf>
    <xf numFmtId="170" fontId="21" fillId="0" borderId="33" xfId="0" applyNumberFormat="1" applyFont="1" applyBorder="1" applyAlignment="1">
      <alignment horizontal="right"/>
    </xf>
    <xf numFmtId="170" fontId="21" fillId="0" borderId="34" xfId="0" applyNumberFormat="1" applyFont="1" applyBorder="1" applyAlignment="1">
      <alignment horizontal="right"/>
    </xf>
    <xf numFmtId="170" fontId="21" fillId="0" borderId="38" xfId="0" applyNumberFormat="1" applyFont="1" applyBorder="1" applyAlignment="1">
      <alignment horizontal="right"/>
    </xf>
    <xf numFmtId="0" fontId="15" fillId="0" borderId="46" xfId="0" applyFont="1" applyBorder="1" applyAlignment="1">
      <alignment/>
    </xf>
    <xf numFmtId="0" fontId="0" fillId="0" borderId="0" xfId="0" applyAlignment="1">
      <alignment horizontal="center"/>
    </xf>
    <xf numFmtId="170" fontId="20" fillId="0" borderId="0" xfId="0" applyNumberFormat="1" applyFont="1" applyBorder="1" applyAlignment="1">
      <alignment horizontal="right"/>
    </xf>
    <xf numFmtId="49" fontId="0" fillId="0" borderId="0" xfId="0" applyNumberFormat="1" applyAlignment="1">
      <alignment/>
    </xf>
    <xf numFmtId="0" fontId="1" fillId="0" borderId="0" xfId="0" applyFont="1" applyFill="1" applyAlignment="1">
      <alignment/>
    </xf>
    <xf numFmtId="49" fontId="15" fillId="0" borderId="2" xfId="0" applyNumberFormat="1" applyFont="1" applyFill="1" applyBorder="1" applyAlignment="1">
      <alignment/>
    </xf>
    <xf numFmtId="0" fontId="0" fillId="0" borderId="1" xfId="0" applyBorder="1" applyAlignment="1">
      <alignment/>
    </xf>
    <xf numFmtId="0" fontId="17" fillId="0" borderId="14" xfId="0" applyFont="1" applyBorder="1" applyAlignment="1">
      <alignment/>
    </xf>
    <xf numFmtId="0" fontId="0" fillId="0" borderId="1" xfId="0" applyFont="1" applyBorder="1" applyAlignment="1" quotePrefix="1">
      <alignment/>
    </xf>
    <xf numFmtId="0" fontId="0" fillId="0" borderId="1" xfId="0" applyFont="1" applyBorder="1" applyAlignment="1">
      <alignment/>
    </xf>
    <xf numFmtId="0" fontId="0" fillId="0" borderId="1" xfId="0" applyFont="1" applyFill="1" applyBorder="1" applyAlignment="1" quotePrefix="1">
      <alignment/>
    </xf>
    <xf numFmtId="0" fontId="0" fillId="0" borderId="1" xfId="0" applyFont="1" applyFill="1" applyBorder="1" applyAlignment="1">
      <alignment/>
    </xf>
    <xf numFmtId="14" fontId="0" fillId="0" borderId="1" xfId="0" applyNumberFormat="1" applyFont="1" applyBorder="1" applyAlignment="1" quotePrefix="1">
      <alignment/>
    </xf>
    <xf numFmtId="0" fontId="0" fillId="0" borderId="1" xfId="0" applyFont="1" applyFill="1" applyBorder="1" applyAlignment="1" quotePrefix="1">
      <alignment/>
    </xf>
    <xf numFmtId="14" fontId="0" fillId="0" borderId="2" xfId="0" applyNumberFormat="1" applyBorder="1" applyAlignment="1" quotePrefix="1">
      <alignment/>
    </xf>
    <xf numFmtId="49" fontId="15" fillId="0" borderId="45" xfId="0" applyNumberFormat="1" applyFont="1" applyBorder="1" applyAlignment="1">
      <alignment/>
    </xf>
    <xf numFmtId="170" fontId="17" fillId="0" borderId="33" xfId="0" applyNumberFormat="1" applyFont="1" applyFill="1" applyBorder="1" applyAlignment="1">
      <alignment/>
    </xf>
    <xf numFmtId="170" fontId="17" fillId="0" borderId="31" xfId="0" applyNumberFormat="1" applyFont="1" applyFill="1" applyBorder="1" applyAlignment="1">
      <alignment/>
    </xf>
    <xf numFmtId="0" fontId="17" fillId="0" borderId="48" xfId="0" applyFont="1" applyFill="1" applyBorder="1" applyAlignment="1">
      <alignment/>
    </xf>
    <xf numFmtId="0" fontId="15" fillId="0" borderId="0" xfId="0" applyFont="1" applyFill="1" applyAlignment="1">
      <alignment/>
    </xf>
    <xf numFmtId="0" fontId="0" fillId="0" borderId="49" xfId="0" applyBorder="1" applyAlignment="1">
      <alignment/>
    </xf>
    <xf numFmtId="0" fontId="17" fillId="0" borderId="12" xfId="0" applyFont="1" applyFill="1" applyBorder="1" applyAlignment="1">
      <alignment/>
    </xf>
    <xf numFmtId="0" fontId="17" fillId="0" borderId="0" xfId="0" applyFont="1" applyFill="1" applyBorder="1" applyAlignment="1">
      <alignment/>
    </xf>
    <xf numFmtId="0" fontId="17" fillId="0" borderId="14" xfId="0" applyFont="1" applyFill="1" applyBorder="1" applyAlignment="1">
      <alignment/>
    </xf>
    <xf numFmtId="0" fontId="20" fillId="0" borderId="12" xfId="0" applyNumberFormat="1" applyFont="1" applyBorder="1" applyAlignment="1">
      <alignment horizontal="right"/>
    </xf>
    <xf numFmtId="0" fontId="20" fillId="0" borderId="15" xfId="0" applyNumberFormat="1" applyFont="1" applyBorder="1" applyAlignment="1">
      <alignment horizontal="right"/>
    </xf>
    <xf numFmtId="170" fontId="20" fillId="0" borderId="16" xfId="0" applyNumberFormat="1" applyFont="1" applyBorder="1" applyAlignment="1">
      <alignment horizontal="right"/>
    </xf>
    <xf numFmtId="0" fontId="17" fillId="0" borderId="16" xfId="0" applyFont="1" applyFill="1" applyBorder="1" applyAlignment="1">
      <alignment/>
    </xf>
    <xf numFmtId="0" fontId="0" fillId="0" borderId="45" xfId="0" applyBorder="1" applyAlignment="1">
      <alignment/>
    </xf>
    <xf numFmtId="0" fontId="17" fillId="0" borderId="33" xfId="0" applyFont="1" applyBorder="1" applyAlignment="1">
      <alignment/>
    </xf>
    <xf numFmtId="0" fontId="17" fillId="0" borderId="35" xfId="0" applyFont="1" applyBorder="1" applyAlignment="1">
      <alignment/>
    </xf>
    <xf numFmtId="0" fontId="17" fillId="0" borderId="0" xfId="0" applyFont="1" applyBorder="1" applyAlignment="1">
      <alignment/>
    </xf>
    <xf numFmtId="0" fontId="17" fillId="0" borderId="23" xfId="0" applyFont="1" applyBorder="1" applyAlignment="1">
      <alignment horizontal="center"/>
    </xf>
    <xf numFmtId="0" fontId="17" fillId="0" borderId="23" xfId="0" applyFont="1" applyFill="1" applyBorder="1" applyAlignment="1">
      <alignment horizontal="center"/>
    </xf>
    <xf numFmtId="14" fontId="17" fillId="0" borderId="1" xfId="0" applyNumberFormat="1" applyFont="1" applyBorder="1" applyAlignment="1" quotePrefix="1">
      <alignment/>
    </xf>
    <xf numFmtId="0" fontId="17" fillId="0" borderId="1" xfId="0" applyFont="1" applyBorder="1" applyAlignment="1" quotePrefix="1">
      <alignment/>
    </xf>
    <xf numFmtId="0" fontId="17" fillId="0" borderId="34" xfId="0" applyFont="1" applyBorder="1" applyAlignment="1">
      <alignment/>
    </xf>
    <xf numFmtId="0" fontId="17" fillId="0" borderId="46" xfId="0" applyFont="1" applyBorder="1" applyAlignment="1">
      <alignment horizontal="center"/>
    </xf>
    <xf numFmtId="0" fontId="17" fillId="0" borderId="3" xfId="0" applyFont="1" applyBorder="1" applyAlignment="1">
      <alignment/>
    </xf>
    <xf numFmtId="0" fontId="17" fillId="0" borderId="43" xfId="0" applyFont="1" applyBorder="1" applyAlignment="1" quotePrefix="1">
      <alignment/>
    </xf>
    <xf numFmtId="0" fontId="17" fillId="0" borderId="44" xfId="0" applyFont="1" applyBorder="1" applyAlignment="1">
      <alignment horizontal="center"/>
    </xf>
    <xf numFmtId="0" fontId="0" fillId="0" borderId="0" xfId="0" applyAlignment="1">
      <alignment horizontal="right"/>
    </xf>
    <xf numFmtId="0" fontId="0" fillId="0" borderId="1" xfId="0" applyFill="1" applyBorder="1" applyAlignment="1">
      <alignment/>
    </xf>
    <xf numFmtId="0" fontId="0" fillId="0" borderId="45" xfId="0" applyFill="1" applyBorder="1" applyAlignment="1">
      <alignment/>
    </xf>
    <xf numFmtId="3" fontId="0" fillId="0" borderId="0" xfId="0" applyNumberFormat="1" applyBorder="1" applyAlignment="1">
      <alignment/>
    </xf>
    <xf numFmtId="3" fontId="0" fillId="0" borderId="23" xfId="0" applyNumberFormat="1" applyBorder="1" applyAlignment="1">
      <alignment/>
    </xf>
    <xf numFmtId="3" fontId="0" fillId="0" borderId="34" xfId="0" applyNumberFormat="1" applyBorder="1" applyAlignment="1">
      <alignment/>
    </xf>
    <xf numFmtId="3" fontId="0" fillId="0" borderId="46" xfId="0" applyNumberFormat="1" applyBorder="1" applyAlignment="1">
      <alignment/>
    </xf>
    <xf numFmtId="0" fontId="0" fillId="0" borderId="50" xfId="0" applyFont="1" applyFill="1" applyBorder="1" applyAlignment="1">
      <alignment/>
    </xf>
    <xf numFmtId="3" fontId="0" fillId="0" borderId="39" xfId="0" applyNumberFormat="1" applyBorder="1" applyAlignment="1">
      <alignment/>
    </xf>
    <xf numFmtId="3" fontId="0" fillId="0" borderId="51" xfId="0" applyNumberFormat="1" applyBorder="1" applyAlignment="1">
      <alignment/>
    </xf>
    <xf numFmtId="0" fontId="15" fillId="2" borderId="52" xfId="0" applyFont="1" applyFill="1" applyBorder="1" applyAlignment="1">
      <alignment horizontal="center" vertical="top" wrapText="1"/>
    </xf>
    <xf numFmtId="0" fontId="15" fillId="2" borderId="53" xfId="0" applyFont="1" applyFill="1" applyBorder="1" applyAlignment="1">
      <alignment horizontal="center" vertical="top" wrapText="1"/>
    </xf>
    <xf numFmtId="0" fontId="1" fillId="0" borderId="54" xfId="0" applyFont="1" applyBorder="1" applyAlignment="1">
      <alignment wrapText="1"/>
    </xf>
    <xf numFmtId="0" fontId="15" fillId="0" borderId="11" xfId="0" applyFont="1" applyBorder="1" applyAlignment="1">
      <alignment wrapText="1"/>
    </xf>
    <xf numFmtId="0" fontId="15" fillId="0" borderId="55" xfId="0" applyFont="1" applyBorder="1" applyAlignment="1">
      <alignment wrapText="1"/>
    </xf>
    <xf numFmtId="170" fontId="0" fillId="2" borderId="0" xfId="0" applyNumberFormat="1" applyFill="1" applyAlignment="1">
      <alignment/>
    </xf>
    <xf numFmtId="0" fontId="4" fillId="2" borderId="0" xfId="0" applyFont="1" applyFill="1" applyAlignment="1">
      <alignment/>
    </xf>
    <xf numFmtId="170" fontId="4" fillId="2" borderId="0" xfId="0" applyNumberFormat="1" applyFont="1" applyFill="1" applyAlignment="1">
      <alignment/>
    </xf>
    <xf numFmtId="0" fontId="4" fillId="2" borderId="0" xfId="0" applyFont="1" applyFill="1" applyBorder="1" applyAlignment="1">
      <alignment horizontal="left"/>
    </xf>
    <xf numFmtId="0" fontId="17" fillId="2" borderId="0" xfId="0" applyFont="1" applyFill="1" applyAlignment="1">
      <alignment/>
    </xf>
    <xf numFmtId="0" fontId="15" fillId="2" borderId="0" xfId="0" applyFont="1" applyFill="1" applyAlignment="1">
      <alignment/>
    </xf>
    <xf numFmtId="170" fontId="15" fillId="2" borderId="0" xfId="0" applyNumberFormat="1" applyFont="1" applyFill="1" applyAlignment="1">
      <alignment/>
    </xf>
    <xf numFmtId="170" fontId="17" fillId="2" borderId="0" xfId="0" applyNumberFormat="1" applyFont="1" applyFill="1" applyAlignment="1">
      <alignment/>
    </xf>
    <xf numFmtId="0" fontId="17" fillId="2" borderId="0" xfId="0" applyFont="1" applyFill="1" applyAlignment="1">
      <alignment horizontal="center"/>
    </xf>
    <xf numFmtId="0" fontId="20" fillId="2" borderId="0" xfId="0" applyFont="1" applyFill="1" applyBorder="1" applyAlignment="1">
      <alignment horizontal="left"/>
    </xf>
    <xf numFmtId="0" fontId="17" fillId="2" borderId="1" xfId="0" applyFont="1" applyFill="1" applyBorder="1" applyAlignment="1">
      <alignment/>
    </xf>
    <xf numFmtId="0" fontId="17" fillId="2" borderId="2" xfId="0" applyFont="1" applyFill="1" applyBorder="1" applyAlignment="1">
      <alignment/>
    </xf>
    <xf numFmtId="0" fontId="15" fillId="2" borderId="48" xfId="0" applyFont="1" applyFill="1" applyBorder="1" applyAlignment="1">
      <alignment horizontal="center" vertical="top" wrapText="1"/>
    </xf>
    <xf numFmtId="0" fontId="15" fillId="2" borderId="17" xfId="0" applyFont="1" applyFill="1" applyBorder="1" applyAlignment="1">
      <alignment horizontal="center" vertical="top" wrapText="1"/>
    </xf>
    <xf numFmtId="0" fontId="15" fillId="2" borderId="26" xfId="0" applyFont="1" applyFill="1" applyBorder="1" applyAlignment="1">
      <alignment horizontal="center" vertical="top" wrapText="1"/>
    </xf>
    <xf numFmtId="0" fontId="25" fillId="2" borderId="0" xfId="0" applyFont="1" applyFill="1" applyBorder="1" applyAlignment="1">
      <alignment horizontal="left"/>
    </xf>
    <xf numFmtId="0" fontId="25" fillId="2" borderId="0" xfId="0" applyNumberFormat="1" applyFont="1" applyFill="1" applyBorder="1" applyAlignment="1">
      <alignment horizontal="left"/>
    </xf>
    <xf numFmtId="49" fontId="17" fillId="2" borderId="0" xfId="0" applyNumberFormat="1" applyFont="1" applyFill="1" applyAlignment="1">
      <alignment/>
    </xf>
    <xf numFmtId="0" fontId="25" fillId="2" borderId="0" xfId="0" applyFont="1" applyFill="1" applyAlignment="1">
      <alignment/>
    </xf>
    <xf numFmtId="0" fontId="15" fillId="0" borderId="1" xfId="0" applyFont="1" applyFill="1" applyBorder="1" applyAlignment="1">
      <alignment/>
    </xf>
    <xf numFmtId="0" fontId="15" fillId="0" borderId="12" xfId="0" applyFont="1" applyFill="1" applyBorder="1" applyAlignment="1">
      <alignment/>
    </xf>
    <xf numFmtId="0" fontId="15" fillId="0" borderId="0" xfId="0" applyFont="1" applyFill="1" applyBorder="1" applyAlignment="1">
      <alignment/>
    </xf>
    <xf numFmtId="0" fontId="15" fillId="2" borderId="3" xfId="0" applyFont="1" applyFill="1" applyBorder="1" applyAlignment="1">
      <alignment/>
    </xf>
    <xf numFmtId="0" fontId="15" fillId="2" borderId="4" xfId="0" applyFont="1" applyFill="1" applyBorder="1" applyAlignment="1">
      <alignment/>
    </xf>
    <xf numFmtId="0" fontId="15" fillId="2" borderId="56" xfId="0" applyFont="1" applyFill="1" applyBorder="1" applyAlignment="1">
      <alignment wrapText="1"/>
    </xf>
    <xf numFmtId="0" fontId="23" fillId="2" borderId="26" xfId="0" applyFont="1" applyFill="1" applyBorder="1" applyAlignment="1">
      <alignment/>
    </xf>
    <xf numFmtId="170" fontId="22" fillId="2" borderId="0" xfId="0" applyNumberFormat="1" applyFont="1" applyFill="1" applyBorder="1" applyAlignment="1">
      <alignment horizontal="left"/>
    </xf>
    <xf numFmtId="170" fontId="22" fillId="2" borderId="0" xfId="0" applyNumberFormat="1" applyFont="1" applyFill="1" applyBorder="1" applyAlignment="1">
      <alignment horizontal="right"/>
    </xf>
    <xf numFmtId="0" fontId="17" fillId="2" borderId="0" xfId="0" applyFont="1" applyFill="1" applyAlignment="1">
      <alignment/>
    </xf>
    <xf numFmtId="0" fontId="0" fillId="2" borderId="0" xfId="0" applyFill="1" applyAlignment="1">
      <alignment horizontal="center"/>
    </xf>
    <xf numFmtId="170" fontId="20" fillId="2" borderId="0" xfId="0" applyNumberFormat="1" applyFont="1" applyFill="1" applyBorder="1" applyAlignment="1">
      <alignment horizontal="left"/>
    </xf>
    <xf numFmtId="170" fontId="20" fillId="2" borderId="0" xfId="0" applyNumberFormat="1" applyFont="1" applyFill="1" applyBorder="1" applyAlignment="1">
      <alignment horizontal="right"/>
    </xf>
    <xf numFmtId="0" fontId="23" fillId="2" borderId="0" xfId="0" applyFont="1" applyFill="1" applyAlignment="1">
      <alignment/>
    </xf>
    <xf numFmtId="170" fontId="20" fillId="2" borderId="0" xfId="0" applyNumberFormat="1" applyFont="1" applyFill="1" applyBorder="1" applyAlignment="1">
      <alignment horizontal="right"/>
    </xf>
    <xf numFmtId="170" fontId="26" fillId="2" borderId="0" xfId="0" applyNumberFormat="1" applyFont="1" applyFill="1" applyBorder="1" applyAlignment="1">
      <alignment horizontal="left"/>
    </xf>
    <xf numFmtId="0" fontId="15" fillId="2" borderId="27" xfId="0" applyFont="1" applyFill="1" applyBorder="1" applyAlignment="1">
      <alignment horizontal="center" vertical="top" wrapText="1"/>
    </xf>
    <xf numFmtId="0" fontId="17" fillId="2" borderId="24" xfId="0" applyFont="1" applyFill="1" applyBorder="1" applyAlignment="1">
      <alignment/>
    </xf>
    <xf numFmtId="0" fontId="15" fillId="2" borderId="3" xfId="0" applyFont="1" applyFill="1" applyBorder="1" applyAlignment="1">
      <alignment/>
    </xf>
    <xf numFmtId="0" fontId="23" fillId="2" borderId="2" xfId="0" applyFont="1" applyFill="1" applyBorder="1" applyAlignment="1">
      <alignment/>
    </xf>
    <xf numFmtId="0" fontId="15" fillId="2" borderId="0" xfId="0" applyFont="1" applyFill="1" applyAlignment="1">
      <alignment/>
    </xf>
    <xf numFmtId="49" fontId="1" fillId="2" borderId="0" xfId="0" applyNumberFormat="1" applyFont="1" applyFill="1" applyBorder="1" applyAlignment="1">
      <alignment/>
    </xf>
    <xf numFmtId="49" fontId="17" fillId="2" borderId="0" xfId="0" applyNumberFormat="1" applyFont="1" applyFill="1" applyAlignment="1">
      <alignment/>
    </xf>
    <xf numFmtId="49" fontId="0" fillId="2" borderId="0" xfId="0" applyNumberFormat="1" applyFill="1" applyAlignment="1">
      <alignment/>
    </xf>
    <xf numFmtId="49" fontId="15" fillId="0" borderId="3" xfId="0" applyNumberFormat="1" applyFont="1" applyFill="1" applyBorder="1" applyAlignment="1">
      <alignment wrapText="1"/>
    </xf>
    <xf numFmtId="0" fontId="0" fillId="2" borderId="0" xfId="0" applyFill="1" applyBorder="1" applyAlignment="1">
      <alignment horizontal="right"/>
    </xf>
    <xf numFmtId="0" fontId="0" fillId="2" borderId="0" xfId="0" applyFill="1" applyAlignment="1">
      <alignment horizontal="right"/>
    </xf>
    <xf numFmtId="0" fontId="1" fillId="2" borderId="0" xfId="0" applyFont="1" applyFill="1" applyBorder="1" applyAlignment="1">
      <alignment/>
    </xf>
    <xf numFmtId="49" fontId="15" fillId="0" borderId="50" xfId="0" applyNumberFormat="1" applyFont="1" applyFill="1" applyBorder="1" applyAlignment="1">
      <alignment wrapText="1"/>
    </xf>
    <xf numFmtId="49" fontId="15" fillId="0" borderId="39" xfId="0" applyNumberFormat="1" applyFont="1" applyFill="1" applyBorder="1" applyAlignment="1">
      <alignment wrapText="1"/>
    </xf>
    <xf numFmtId="49" fontId="15" fillId="0" borderId="51" xfId="0" applyNumberFormat="1" applyFont="1" applyFill="1" applyBorder="1" applyAlignment="1">
      <alignment horizontal="center" wrapText="1"/>
    </xf>
    <xf numFmtId="0" fontId="1" fillId="2" borderId="50" xfId="0" applyFont="1" applyFill="1" applyBorder="1" applyAlignment="1">
      <alignment vertical="top"/>
    </xf>
    <xf numFmtId="0" fontId="15" fillId="2" borderId="39" xfId="0" applyFont="1" applyFill="1" applyBorder="1" applyAlignment="1">
      <alignment horizontal="center" vertical="top" wrapText="1"/>
    </xf>
    <xf numFmtId="0" fontId="15" fillId="2" borderId="51" xfId="0" applyFont="1" applyFill="1" applyBorder="1" applyAlignment="1">
      <alignment horizontal="center" vertical="top" wrapText="1"/>
    </xf>
    <xf numFmtId="0" fontId="5" fillId="2" borderId="0" xfId="16" applyFill="1" applyAlignment="1" applyProtection="1">
      <alignment vertical="top" wrapText="1"/>
      <protection hidden="1"/>
    </xf>
    <xf numFmtId="0" fontId="0" fillId="2" borderId="0" xfId="0" applyFill="1" applyAlignment="1">
      <alignment horizontal="left" wrapText="1"/>
    </xf>
    <xf numFmtId="2" fontId="11" fillId="2" borderId="0" xfId="0" applyNumberFormat="1" applyFont="1" applyFill="1" applyAlignment="1">
      <alignment horizontal="left" wrapText="1"/>
    </xf>
    <xf numFmtId="0" fontId="1" fillId="2" borderId="41" xfId="0" applyFont="1" applyFill="1" applyBorder="1" applyAlignment="1">
      <alignment horizontal="left" wrapText="1"/>
    </xf>
    <xf numFmtId="0" fontId="1" fillId="2" borderId="43" xfId="0" applyFont="1" applyFill="1" applyBorder="1" applyAlignment="1">
      <alignment horizontal="left" wrapText="1"/>
    </xf>
    <xf numFmtId="0" fontId="1" fillId="2" borderId="57" xfId="0" applyFont="1" applyFill="1" applyBorder="1" applyAlignment="1">
      <alignment horizontal="left" wrapText="1"/>
    </xf>
    <xf numFmtId="0" fontId="1" fillId="2" borderId="43" xfId="0" applyFont="1" applyFill="1" applyBorder="1" applyAlignment="1">
      <alignment horizontal="left"/>
    </xf>
    <xf numFmtId="0" fontId="1" fillId="2" borderId="58" xfId="0" applyFont="1" applyFill="1" applyBorder="1" applyAlignment="1">
      <alignment horizontal="left"/>
    </xf>
    <xf numFmtId="0" fontId="0" fillId="2" borderId="0" xfId="0" applyFill="1" applyAlignment="1" quotePrefix="1">
      <alignment horizontal="left"/>
    </xf>
    <xf numFmtId="0" fontId="11" fillId="2" borderId="0" xfId="0" applyFont="1" applyFill="1" applyAlignment="1">
      <alignment vertical="top" wrapText="1"/>
    </xf>
    <xf numFmtId="0" fontId="1" fillId="0" borderId="59" xfId="0" applyFont="1" applyBorder="1" applyAlignment="1">
      <alignment horizontal="left" vertical="top" wrapText="1"/>
    </xf>
    <xf numFmtId="0" fontId="1" fillId="0" borderId="4" xfId="0" applyFont="1" applyBorder="1" applyAlignment="1">
      <alignment horizontal="left" vertical="top" wrapText="1"/>
    </xf>
    <xf numFmtId="49" fontId="15" fillId="0" borderId="56" xfId="0" applyNumberFormat="1" applyFont="1" applyFill="1" applyBorder="1" applyAlignment="1">
      <alignment horizontal="center" vertical="top" wrapText="1"/>
    </xf>
    <xf numFmtId="49" fontId="15" fillId="0" borderId="35" xfId="0" applyNumberFormat="1" applyFont="1" applyFill="1" applyBorder="1" applyAlignment="1">
      <alignment horizontal="center" vertical="top" wrapText="1"/>
    </xf>
    <xf numFmtId="0" fontId="15" fillId="0" borderId="60" xfId="0" applyFont="1" applyBorder="1" applyAlignment="1">
      <alignment horizontal="center" wrapText="1"/>
    </xf>
    <xf numFmtId="0" fontId="15" fillId="0" borderId="61" xfId="0" applyFont="1" applyBorder="1" applyAlignment="1">
      <alignment horizontal="center"/>
    </xf>
    <xf numFmtId="0" fontId="15" fillId="0" borderId="62" xfId="0" applyFont="1" applyBorder="1" applyAlignment="1">
      <alignment horizontal="center" wrapText="1"/>
    </xf>
    <xf numFmtId="0" fontId="17" fillId="0" borderId="61" xfId="0" applyFont="1" applyBorder="1" applyAlignment="1">
      <alignment horizontal="center"/>
    </xf>
    <xf numFmtId="0" fontId="17" fillId="0" borderId="58" xfId="0" applyFont="1" applyBorder="1" applyAlignment="1">
      <alignment horizontal="center"/>
    </xf>
    <xf numFmtId="0" fontId="11" fillId="2" borderId="0" xfId="0" applyFont="1" applyFill="1" applyAlignment="1">
      <alignment horizontal="left" vertical="top" wrapText="1"/>
    </xf>
    <xf numFmtId="0" fontId="25" fillId="2" borderId="0" xfId="0" applyFont="1" applyFill="1" applyAlignment="1">
      <alignment horizontal="left" vertical="top" wrapText="1"/>
    </xf>
    <xf numFmtId="0" fontId="23" fillId="2" borderId="0" xfId="0" applyFont="1" applyFill="1" applyAlignment="1">
      <alignment horizontal="left" vertical="top" wrapText="1"/>
    </xf>
    <xf numFmtId="0" fontId="11" fillId="2" borderId="0" xfId="0" applyFont="1" applyFill="1" applyAlignment="1">
      <alignment horizontal="left" vertical="top"/>
    </xf>
  </cellXfs>
  <cellStyles count="9">
    <cellStyle name="Normal" xfId="0"/>
    <cellStyle name="Followed Hyperlink" xfId="15"/>
    <cellStyle name="Hyperlink" xfId="16"/>
    <cellStyle name="Normal_ressursregnskap_2005" xfId="17"/>
    <cellStyle name="Percent" xfId="18"/>
    <cellStyle name="Comma" xfId="19"/>
    <cellStyle name="Comma [0]"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20</xdr:row>
      <xdr:rowOff>200025</xdr:rowOff>
    </xdr:from>
    <xdr:to>
      <xdr:col>5</xdr:col>
      <xdr:colOff>723900</xdr:colOff>
      <xdr:row>27</xdr:row>
      <xdr:rowOff>19050</xdr:rowOff>
    </xdr:to>
    <xdr:sp>
      <xdr:nvSpPr>
        <xdr:cNvPr id="1" name="TextBox 1"/>
        <xdr:cNvSpPr txBox="1">
          <a:spLocks noChangeArrowheads="1"/>
        </xdr:cNvSpPr>
      </xdr:nvSpPr>
      <xdr:spPr>
        <a:xfrm>
          <a:off x="6496050" y="4410075"/>
          <a:ext cx="3000375" cy="16002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Filen inneheld oppdaterte verdiar av ressurs-rekneskapet per 31.12.2006. Ved vidare bruk av dataene, bes Oljedirektoratet oppgitt som kilde.
</a:t>
          </a:r>
          <a:r>
            <a:rPr lang="en-US" cap="none" sz="1000" b="0" i="1" u="none" baseline="0">
              <a:latin typeface="Arial"/>
              <a:ea typeface="Arial"/>
              <a:cs typeface="Arial"/>
            </a:rPr>
            <a:t>This file contains updated values from the petroleum resource account as of December 31, 2006. Please acknowledge the source when using the data.
</a:t>
          </a:r>
          <a:r>
            <a:rPr lang="en-US" cap="none" sz="1000" b="0" i="0" u="none" baseline="0">
              <a:latin typeface="Arial"/>
              <a:ea typeface="Arial"/>
              <a:cs typeface="Arial"/>
            </a:rPr>
            <a:t>
</a:t>
          </a:r>
        </a:p>
      </xdr:txBody>
    </xdr:sp>
    <xdr:clientData/>
  </xdr:twoCellAnchor>
  <xdr:twoCellAnchor editAs="oneCell">
    <xdr:from>
      <xdr:col>4</xdr:col>
      <xdr:colOff>447675</xdr:colOff>
      <xdr:row>0</xdr:row>
      <xdr:rowOff>57150</xdr:rowOff>
    </xdr:from>
    <xdr:to>
      <xdr:col>6</xdr:col>
      <xdr:colOff>66675</xdr:colOff>
      <xdr:row>4</xdr:row>
      <xdr:rowOff>104775</xdr:rowOff>
    </xdr:to>
    <xdr:pic>
      <xdr:nvPicPr>
        <xdr:cNvPr id="2" name="Picture 2"/>
        <xdr:cNvPicPr preferRelativeResize="1">
          <a:picLocks noChangeAspect="1"/>
        </xdr:cNvPicPr>
      </xdr:nvPicPr>
      <xdr:blipFill>
        <a:blip r:embed="rId1"/>
        <a:stretch>
          <a:fillRect/>
        </a:stretch>
      </xdr:blipFill>
      <xdr:spPr>
        <a:xfrm>
          <a:off x="8458200" y="57150"/>
          <a:ext cx="1143000" cy="695325"/>
        </a:xfrm>
        <a:prstGeom prst="rect">
          <a:avLst/>
        </a:prstGeom>
        <a:noFill/>
        <a:ln w="1" cmpd="sng">
          <a:noFill/>
        </a:ln>
      </xdr:spPr>
    </xdr:pic>
    <xdr:clientData/>
  </xdr:twoCellAnchor>
  <xdr:twoCellAnchor>
    <xdr:from>
      <xdr:col>0</xdr:col>
      <xdr:colOff>161925</xdr:colOff>
      <xdr:row>1</xdr:row>
      <xdr:rowOff>104775</xdr:rowOff>
    </xdr:from>
    <xdr:to>
      <xdr:col>4</xdr:col>
      <xdr:colOff>133350</xdr:colOff>
      <xdr:row>6</xdr:row>
      <xdr:rowOff>76200</xdr:rowOff>
    </xdr:to>
    <xdr:sp>
      <xdr:nvSpPr>
        <xdr:cNvPr id="3" name="TextBox 3"/>
        <xdr:cNvSpPr txBox="1">
          <a:spLocks noChangeArrowheads="1"/>
        </xdr:cNvSpPr>
      </xdr:nvSpPr>
      <xdr:spPr>
        <a:xfrm>
          <a:off x="161925" y="266700"/>
          <a:ext cx="7981950" cy="78105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Petroleumsressursar på norsk kontinentalsokkel
</a:t>
          </a:r>
          <a:r>
            <a:rPr lang="en-US" cap="none" sz="1400" b="0" i="1" u="none" baseline="0">
              <a:latin typeface="Arial"/>
              <a:ea typeface="Arial"/>
              <a:cs typeface="Arial"/>
            </a:rPr>
            <a:t>The petroleum resources on the Norwegian Continental Shelf</a:t>
          </a:r>
          <a:r>
            <a:rPr lang="en-US" cap="none" sz="1000" b="0" i="0" u="none" baseline="0">
              <a:latin typeface="Arial"/>
              <a:ea typeface="Arial"/>
              <a:cs typeface="Arial"/>
            </a:rPr>
            <a:t>
Per 31.12.2006</a:t>
          </a:r>
        </a:p>
      </xdr:txBody>
    </xdr:sp>
    <xdr:clientData/>
  </xdr:twoCellAnchor>
  <xdr:twoCellAnchor editAs="oneCell">
    <xdr:from>
      <xdr:col>0</xdr:col>
      <xdr:colOff>85725</xdr:colOff>
      <xdr:row>8</xdr:row>
      <xdr:rowOff>57150</xdr:rowOff>
    </xdr:from>
    <xdr:to>
      <xdr:col>0</xdr:col>
      <xdr:colOff>209550</xdr:colOff>
      <xdr:row>8</xdr:row>
      <xdr:rowOff>152400</xdr:rowOff>
    </xdr:to>
    <xdr:pic>
      <xdr:nvPicPr>
        <xdr:cNvPr id="4" name="Picture 4"/>
        <xdr:cNvPicPr preferRelativeResize="1">
          <a:picLocks noChangeAspect="1"/>
        </xdr:cNvPicPr>
      </xdr:nvPicPr>
      <xdr:blipFill>
        <a:blip r:embed="rId2"/>
        <a:stretch>
          <a:fillRect/>
        </a:stretch>
      </xdr:blipFill>
      <xdr:spPr>
        <a:xfrm>
          <a:off x="85725" y="1352550"/>
          <a:ext cx="123825" cy="95250"/>
        </a:xfrm>
        <a:prstGeom prst="rect">
          <a:avLst/>
        </a:prstGeom>
        <a:noFill/>
        <a:ln w="1" cmpd="sng">
          <a:noFill/>
        </a:ln>
      </xdr:spPr>
    </xdr:pic>
    <xdr:clientData/>
  </xdr:twoCellAnchor>
  <xdr:twoCellAnchor editAs="oneCell">
    <xdr:from>
      <xdr:col>0</xdr:col>
      <xdr:colOff>85725</xdr:colOff>
      <xdr:row>10</xdr:row>
      <xdr:rowOff>57150</xdr:rowOff>
    </xdr:from>
    <xdr:to>
      <xdr:col>0</xdr:col>
      <xdr:colOff>209550</xdr:colOff>
      <xdr:row>10</xdr:row>
      <xdr:rowOff>152400</xdr:rowOff>
    </xdr:to>
    <xdr:pic>
      <xdr:nvPicPr>
        <xdr:cNvPr id="5" name="Picture 5"/>
        <xdr:cNvPicPr preferRelativeResize="1">
          <a:picLocks noChangeAspect="1"/>
        </xdr:cNvPicPr>
      </xdr:nvPicPr>
      <xdr:blipFill>
        <a:blip r:embed="rId2"/>
        <a:stretch>
          <a:fillRect/>
        </a:stretch>
      </xdr:blipFill>
      <xdr:spPr>
        <a:xfrm>
          <a:off x="85725" y="1838325"/>
          <a:ext cx="123825" cy="95250"/>
        </a:xfrm>
        <a:prstGeom prst="rect">
          <a:avLst/>
        </a:prstGeom>
        <a:noFill/>
        <a:ln w="1" cmpd="sng">
          <a:noFill/>
        </a:ln>
      </xdr:spPr>
    </xdr:pic>
    <xdr:clientData/>
  </xdr:twoCellAnchor>
  <xdr:twoCellAnchor editAs="oneCell">
    <xdr:from>
      <xdr:col>0</xdr:col>
      <xdr:colOff>85725</xdr:colOff>
      <xdr:row>12</xdr:row>
      <xdr:rowOff>57150</xdr:rowOff>
    </xdr:from>
    <xdr:to>
      <xdr:col>0</xdr:col>
      <xdr:colOff>209550</xdr:colOff>
      <xdr:row>12</xdr:row>
      <xdr:rowOff>152400</xdr:rowOff>
    </xdr:to>
    <xdr:pic>
      <xdr:nvPicPr>
        <xdr:cNvPr id="6" name="Picture 6"/>
        <xdr:cNvPicPr preferRelativeResize="1">
          <a:picLocks noChangeAspect="1"/>
        </xdr:cNvPicPr>
      </xdr:nvPicPr>
      <xdr:blipFill>
        <a:blip r:embed="rId2"/>
        <a:stretch>
          <a:fillRect/>
        </a:stretch>
      </xdr:blipFill>
      <xdr:spPr>
        <a:xfrm>
          <a:off x="85725" y="2324100"/>
          <a:ext cx="123825" cy="95250"/>
        </a:xfrm>
        <a:prstGeom prst="rect">
          <a:avLst/>
        </a:prstGeom>
        <a:noFill/>
        <a:ln w="1" cmpd="sng">
          <a:noFill/>
        </a:ln>
      </xdr:spPr>
    </xdr:pic>
    <xdr:clientData/>
  </xdr:twoCellAnchor>
  <xdr:twoCellAnchor editAs="oneCell">
    <xdr:from>
      <xdr:col>0</xdr:col>
      <xdr:colOff>85725</xdr:colOff>
      <xdr:row>14</xdr:row>
      <xdr:rowOff>57150</xdr:rowOff>
    </xdr:from>
    <xdr:to>
      <xdr:col>0</xdr:col>
      <xdr:colOff>209550</xdr:colOff>
      <xdr:row>14</xdr:row>
      <xdr:rowOff>152400</xdr:rowOff>
    </xdr:to>
    <xdr:pic>
      <xdr:nvPicPr>
        <xdr:cNvPr id="7" name="Picture 7"/>
        <xdr:cNvPicPr preferRelativeResize="1">
          <a:picLocks noChangeAspect="1"/>
        </xdr:cNvPicPr>
      </xdr:nvPicPr>
      <xdr:blipFill>
        <a:blip r:embed="rId2"/>
        <a:stretch>
          <a:fillRect/>
        </a:stretch>
      </xdr:blipFill>
      <xdr:spPr>
        <a:xfrm>
          <a:off x="85725" y="2647950"/>
          <a:ext cx="123825" cy="95250"/>
        </a:xfrm>
        <a:prstGeom prst="rect">
          <a:avLst/>
        </a:prstGeom>
        <a:noFill/>
        <a:ln w="1" cmpd="sng">
          <a:noFill/>
        </a:ln>
      </xdr:spPr>
    </xdr:pic>
    <xdr:clientData/>
  </xdr:twoCellAnchor>
  <xdr:twoCellAnchor editAs="oneCell">
    <xdr:from>
      <xdr:col>0</xdr:col>
      <xdr:colOff>85725</xdr:colOff>
      <xdr:row>18</xdr:row>
      <xdr:rowOff>57150</xdr:rowOff>
    </xdr:from>
    <xdr:to>
      <xdr:col>0</xdr:col>
      <xdr:colOff>209550</xdr:colOff>
      <xdr:row>18</xdr:row>
      <xdr:rowOff>152400</xdr:rowOff>
    </xdr:to>
    <xdr:pic>
      <xdr:nvPicPr>
        <xdr:cNvPr id="8" name="Picture 8"/>
        <xdr:cNvPicPr preferRelativeResize="1">
          <a:picLocks noChangeAspect="1"/>
        </xdr:cNvPicPr>
      </xdr:nvPicPr>
      <xdr:blipFill>
        <a:blip r:embed="rId2"/>
        <a:stretch>
          <a:fillRect/>
        </a:stretch>
      </xdr:blipFill>
      <xdr:spPr>
        <a:xfrm>
          <a:off x="85725" y="3781425"/>
          <a:ext cx="123825" cy="95250"/>
        </a:xfrm>
        <a:prstGeom prst="rect">
          <a:avLst/>
        </a:prstGeom>
        <a:noFill/>
        <a:ln w="1" cmpd="sng">
          <a:noFill/>
        </a:ln>
      </xdr:spPr>
    </xdr:pic>
    <xdr:clientData/>
  </xdr:twoCellAnchor>
  <xdr:twoCellAnchor editAs="oneCell">
    <xdr:from>
      <xdr:col>0</xdr:col>
      <xdr:colOff>85725</xdr:colOff>
      <xdr:row>20</xdr:row>
      <xdr:rowOff>57150</xdr:rowOff>
    </xdr:from>
    <xdr:to>
      <xdr:col>0</xdr:col>
      <xdr:colOff>209550</xdr:colOff>
      <xdr:row>20</xdr:row>
      <xdr:rowOff>152400</xdr:rowOff>
    </xdr:to>
    <xdr:pic>
      <xdr:nvPicPr>
        <xdr:cNvPr id="9" name="Picture 9"/>
        <xdr:cNvPicPr preferRelativeResize="1">
          <a:picLocks noChangeAspect="1"/>
        </xdr:cNvPicPr>
      </xdr:nvPicPr>
      <xdr:blipFill>
        <a:blip r:embed="rId2"/>
        <a:stretch>
          <a:fillRect/>
        </a:stretch>
      </xdr:blipFill>
      <xdr:spPr>
        <a:xfrm>
          <a:off x="85725" y="4267200"/>
          <a:ext cx="123825" cy="95250"/>
        </a:xfrm>
        <a:prstGeom prst="rect">
          <a:avLst/>
        </a:prstGeom>
        <a:noFill/>
        <a:ln w="1" cmpd="sng">
          <a:noFill/>
        </a:ln>
      </xdr:spPr>
    </xdr:pic>
    <xdr:clientData/>
  </xdr:twoCellAnchor>
  <xdr:twoCellAnchor editAs="oneCell">
    <xdr:from>
      <xdr:col>0</xdr:col>
      <xdr:colOff>85725</xdr:colOff>
      <xdr:row>22</xdr:row>
      <xdr:rowOff>57150</xdr:rowOff>
    </xdr:from>
    <xdr:to>
      <xdr:col>0</xdr:col>
      <xdr:colOff>209550</xdr:colOff>
      <xdr:row>22</xdr:row>
      <xdr:rowOff>152400</xdr:rowOff>
    </xdr:to>
    <xdr:pic>
      <xdr:nvPicPr>
        <xdr:cNvPr id="10" name="Picture 10"/>
        <xdr:cNvPicPr preferRelativeResize="1">
          <a:picLocks noChangeAspect="1"/>
        </xdr:cNvPicPr>
      </xdr:nvPicPr>
      <xdr:blipFill>
        <a:blip r:embed="rId2"/>
        <a:stretch>
          <a:fillRect/>
        </a:stretch>
      </xdr:blipFill>
      <xdr:spPr>
        <a:xfrm>
          <a:off x="85725" y="4752975"/>
          <a:ext cx="123825" cy="95250"/>
        </a:xfrm>
        <a:prstGeom prst="rect">
          <a:avLst/>
        </a:prstGeom>
        <a:noFill/>
        <a:ln w="1" cmpd="sng">
          <a:noFill/>
        </a:ln>
      </xdr:spPr>
    </xdr:pic>
    <xdr:clientData/>
  </xdr:twoCellAnchor>
  <xdr:twoCellAnchor editAs="oneCell">
    <xdr:from>
      <xdr:col>0</xdr:col>
      <xdr:colOff>85725</xdr:colOff>
      <xdr:row>24</xdr:row>
      <xdr:rowOff>57150</xdr:rowOff>
    </xdr:from>
    <xdr:to>
      <xdr:col>0</xdr:col>
      <xdr:colOff>209550</xdr:colOff>
      <xdr:row>24</xdr:row>
      <xdr:rowOff>152400</xdr:rowOff>
    </xdr:to>
    <xdr:pic>
      <xdr:nvPicPr>
        <xdr:cNvPr id="11" name="Picture 11"/>
        <xdr:cNvPicPr preferRelativeResize="1">
          <a:picLocks noChangeAspect="1"/>
        </xdr:cNvPicPr>
      </xdr:nvPicPr>
      <xdr:blipFill>
        <a:blip r:embed="rId2"/>
        <a:stretch>
          <a:fillRect/>
        </a:stretch>
      </xdr:blipFill>
      <xdr:spPr>
        <a:xfrm>
          <a:off x="85725" y="5238750"/>
          <a:ext cx="123825" cy="95250"/>
        </a:xfrm>
        <a:prstGeom prst="rect">
          <a:avLst/>
        </a:prstGeom>
        <a:noFill/>
        <a:ln w="1" cmpd="sng">
          <a:noFill/>
        </a:ln>
      </xdr:spPr>
    </xdr:pic>
    <xdr:clientData/>
  </xdr:twoCellAnchor>
  <xdr:twoCellAnchor editAs="oneCell">
    <xdr:from>
      <xdr:col>0</xdr:col>
      <xdr:colOff>85725</xdr:colOff>
      <xdr:row>26</xdr:row>
      <xdr:rowOff>57150</xdr:rowOff>
    </xdr:from>
    <xdr:to>
      <xdr:col>0</xdr:col>
      <xdr:colOff>209550</xdr:colOff>
      <xdr:row>26</xdr:row>
      <xdr:rowOff>152400</xdr:rowOff>
    </xdr:to>
    <xdr:pic>
      <xdr:nvPicPr>
        <xdr:cNvPr id="12" name="Picture 12"/>
        <xdr:cNvPicPr preferRelativeResize="1">
          <a:picLocks noChangeAspect="1"/>
        </xdr:cNvPicPr>
      </xdr:nvPicPr>
      <xdr:blipFill>
        <a:blip r:embed="rId3"/>
        <a:stretch>
          <a:fillRect/>
        </a:stretch>
      </xdr:blipFill>
      <xdr:spPr>
        <a:xfrm>
          <a:off x="85725" y="5724525"/>
          <a:ext cx="123825" cy="95250"/>
        </a:xfrm>
        <a:prstGeom prst="rect">
          <a:avLst/>
        </a:prstGeom>
        <a:noFill/>
        <a:ln w="1" cmpd="sng">
          <a:noFill/>
        </a:ln>
      </xdr:spPr>
    </xdr:pic>
    <xdr:clientData/>
  </xdr:twoCellAnchor>
  <xdr:twoCellAnchor editAs="oneCell">
    <xdr:from>
      <xdr:col>0</xdr:col>
      <xdr:colOff>76200</xdr:colOff>
      <xdr:row>16</xdr:row>
      <xdr:rowOff>76200</xdr:rowOff>
    </xdr:from>
    <xdr:to>
      <xdr:col>0</xdr:col>
      <xdr:colOff>200025</xdr:colOff>
      <xdr:row>16</xdr:row>
      <xdr:rowOff>238125</xdr:rowOff>
    </xdr:to>
    <xdr:pic>
      <xdr:nvPicPr>
        <xdr:cNvPr id="13" name="Picture 13"/>
        <xdr:cNvPicPr preferRelativeResize="1">
          <a:picLocks noChangeAspect="1"/>
        </xdr:cNvPicPr>
      </xdr:nvPicPr>
      <xdr:blipFill>
        <a:blip r:embed="rId3"/>
        <a:stretch>
          <a:fillRect/>
        </a:stretch>
      </xdr:blipFill>
      <xdr:spPr>
        <a:xfrm>
          <a:off x="76200" y="3152775"/>
          <a:ext cx="123825" cy="161925"/>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371475</xdr:colOff>
      <xdr:row>0</xdr:row>
      <xdr:rowOff>28575</xdr:rowOff>
    </xdr:from>
    <xdr:to>
      <xdr:col>6</xdr:col>
      <xdr:colOff>257175</xdr:colOff>
      <xdr:row>0</xdr:row>
      <xdr:rowOff>695325</xdr:rowOff>
    </xdr:to>
    <xdr:pic>
      <xdr:nvPicPr>
        <xdr:cNvPr id="1" name="Picture 1"/>
        <xdr:cNvPicPr preferRelativeResize="1">
          <a:picLocks noChangeAspect="1"/>
        </xdr:cNvPicPr>
      </xdr:nvPicPr>
      <xdr:blipFill>
        <a:blip r:embed="rId1"/>
        <a:stretch>
          <a:fillRect/>
        </a:stretch>
      </xdr:blipFill>
      <xdr:spPr>
        <a:xfrm>
          <a:off x="4800600" y="28575"/>
          <a:ext cx="1104900" cy="6667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704850</xdr:colOff>
      <xdr:row>0</xdr:row>
      <xdr:rowOff>47625</xdr:rowOff>
    </xdr:from>
    <xdr:to>
      <xdr:col>6</xdr:col>
      <xdr:colOff>133350</xdr:colOff>
      <xdr:row>1</xdr:row>
      <xdr:rowOff>76200</xdr:rowOff>
    </xdr:to>
    <xdr:pic>
      <xdr:nvPicPr>
        <xdr:cNvPr id="1" name="Picture 1"/>
        <xdr:cNvPicPr preferRelativeResize="1">
          <a:picLocks noChangeAspect="1"/>
        </xdr:cNvPicPr>
      </xdr:nvPicPr>
      <xdr:blipFill>
        <a:blip r:embed="rId1"/>
        <a:stretch>
          <a:fillRect/>
        </a:stretch>
      </xdr:blipFill>
      <xdr:spPr>
        <a:xfrm>
          <a:off x="4038600" y="47625"/>
          <a:ext cx="1143000" cy="695325"/>
        </a:xfrm>
        <a:prstGeom prst="rect">
          <a:avLst/>
        </a:prstGeom>
        <a:noFill/>
        <a:ln w="1" cmpd="sng">
          <a:noFill/>
        </a:ln>
      </xdr:spPr>
    </xdr:pic>
    <xdr:clientData/>
  </xdr:twoCellAnchor>
  <xdr:twoCellAnchor>
    <xdr:from>
      <xdr:col>0</xdr:col>
      <xdr:colOff>104775</xdr:colOff>
      <xdr:row>77</xdr:row>
      <xdr:rowOff>85725</xdr:rowOff>
    </xdr:from>
    <xdr:to>
      <xdr:col>6</xdr:col>
      <xdr:colOff>9525</xdr:colOff>
      <xdr:row>89</xdr:row>
      <xdr:rowOff>0</xdr:rowOff>
    </xdr:to>
    <xdr:sp>
      <xdr:nvSpPr>
        <xdr:cNvPr id="2" name="TextBox 2"/>
        <xdr:cNvSpPr txBox="1">
          <a:spLocks noChangeArrowheads="1"/>
        </xdr:cNvSpPr>
      </xdr:nvSpPr>
      <xdr:spPr>
        <a:xfrm>
          <a:off x="104775" y="13696950"/>
          <a:ext cx="4953000" cy="21907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Estimatene gir en oversikt over hvor mye olje og gass som fantes i reservoarene før produksjonen tok til og innbefatter i tillegg til produserte og planlagte produserte mengder, også de mengdene av petroleum som med dagens planer, ikke vil bli produsert. Det finnes alternative måter å beregne tilstedeværende ressurser på. Estimatene som oppgis er derfor ikke nødvendigvis sammenlignbare mellom de ulike feltene.
</a:t>
          </a:r>
          <a:r>
            <a:rPr lang="en-US" cap="none" sz="1000" b="0" i="1" u="none" baseline="0">
              <a:latin typeface="Arial"/>
              <a:ea typeface="Arial"/>
              <a:cs typeface="Arial"/>
            </a:rPr>
            <a:t>The estimates give an overview of how much oil and gas were in the reservoars before production startet. They include produced volumes, volumes planned to be produced and also volumes that will not be produced according to current plans. There are alternative methods for calculationg in-place resources. The given estimates are therefore not neccessarily comparible between fields.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495300</xdr:colOff>
      <xdr:row>0</xdr:row>
      <xdr:rowOff>47625</xdr:rowOff>
    </xdr:from>
    <xdr:to>
      <xdr:col>12</xdr:col>
      <xdr:colOff>9525</xdr:colOff>
      <xdr:row>1</xdr:row>
      <xdr:rowOff>28575</xdr:rowOff>
    </xdr:to>
    <xdr:pic>
      <xdr:nvPicPr>
        <xdr:cNvPr id="1" name="Picture 2"/>
        <xdr:cNvPicPr preferRelativeResize="1">
          <a:picLocks noChangeAspect="1"/>
        </xdr:cNvPicPr>
      </xdr:nvPicPr>
      <xdr:blipFill>
        <a:blip r:embed="rId1"/>
        <a:stretch>
          <a:fillRect/>
        </a:stretch>
      </xdr:blipFill>
      <xdr:spPr>
        <a:xfrm>
          <a:off x="10487025" y="47625"/>
          <a:ext cx="115252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342900</xdr:colOff>
      <xdr:row>0</xdr:row>
      <xdr:rowOff>0</xdr:rowOff>
    </xdr:from>
    <xdr:to>
      <xdr:col>7</xdr:col>
      <xdr:colOff>723900</xdr:colOff>
      <xdr:row>0</xdr:row>
      <xdr:rowOff>695325</xdr:rowOff>
    </xdr:to>
    <xdr:pic>
      <xdr:nvPicPr>
        <xdr:cNvPr id="1" name="Picture 1"/>
        <xdr:cNvPicPr preferRelativeResize="1">
          <a:picLocks noChangeAspect="1"/>
        </xdr:cNvPicPr>
      </xdr:nvPicPr>
      <xdr:blipFill>
        <a:blip r:embed="rId1"/>
        <a:stretch>
          <a:fillRect/>
        </a:stretch>
      </xdr:blipFill>
      <xdr:spPr>
        <a:xfrm>
          <a:off x="5353050" y="0"/>
          <a:ext cx="1143000" cy="69532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5</xdr:col>
      <xdr:colOff>104775</xdr:colOff>
      <xdr:row>2</xdr:row>
      <xdr:rowOff>133350</xdr:rowOff>
    </xdr:to>
    <xdr:sp>
      <xdr:nvSpPr>
        <xdr:cNvPr id="1" name="TextBox 1"/>
        <xdr:cNvSpPr txBox="1">
          <a:spLocks noChangeArrowheads="1"/>
        </xdr:cNvSpPr>
      </xdr:nvSpPr>
      <xdr:spPr>
        <a:xfrm>
          <a:off x="38100" y="19050"/>
          <a:ext cx="5686425" cy="4191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Felt i produksjon og felt med godkjent plan for utbygging og drift
</a:t>
          </a:r>
          <a:r>
            <a:rPr lang="en-US" cap="none" sz="1200" b="0" i="1" u="none" baseline="0">
              <a:latin typeface="Arial"/>
              <a:ea typeface="Arial"/>
              <a:cs typeface="Arial"/>
            </a:rPr>
            <a:t>Fields on production and fields with approved development plans</a:t>
          </a:r>
        </a:p>
      </xdr:txBody>
    </xdr:sp>
    <xdr:clientData/>
  </xdr:twoCellAnchor>
  <xdr:twoCellAnchor editAs="oneCell">
    <xdr:from>
      <xdr:col>5</xdr:col>
      <xdr:colOff>38100</xdr:colOff>
      <xdr:row>0</xdr:row>
      <xdr:rowOff>28575</xdr:rowOff>
    </xdr:from>
    <xdr:to>
      <xdr:col>5</xdr:col>
      <xdr:colOff>1181100</xdr:colOff>
      <xdr:row>3</xdr:row>
      <xdr:rowOff>85725</xdr:rowOff>
    </xdr:to>
    <xdr:pic>
      <xdr:nvPicPr>
        <xdr:cNvPr id="2" name="Picture 2"/>
        <xdr:cNvPicPr preferRelativeResize="1">
          <a:picLocks noChangeAspect="1"/>
        </xdr:cNvPicPr>
      </xdr:nvPicPr>
      <xdr:blipFill>
        <a:blip r:embed="rId1"/>
        <a:stretch>
          <a:fillRect/>
        </a:stretch>
      </xdr:blipFill>
      <xdr:spPr>
        <a:xfrm>
          <a:off x="5657850" y="28575"/>
          <a:ext cx="1143000" cy="69532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314325</xdr:colOff>
      <xdr:row>0</xdr:row>
      <xdr:rowOff>9525</xdr:rowOff>
    </xdr:from>
    <xdr:to>
      <xdr:col>11</xdr:col>
      <xdr:colOff>695325</xdr:colOff>
      <xdr:row>1</xdr:row>
      <xdr:rowOff>133350</xdr:rowOff>
    </xdr:to>
    <xdr:pic>
      <xdr:nvPicPr>
        <xdr:cNvPr id="1" name="Picture 1"/>
        <xdr:cNvPicPr preferRelativeResize="1">
          <a:picLocks noChangeAspect="1"/>
        </xdr:cNvPicPr>
      </xdr:nvPicPr>
      <xdr:blipFill>
        <a:blip r:embed="rId1"/>
        <a:stretch>
          <a:fillRect/>
        </a:stretch>
      </xdr:blipFill>
      <xdr:spPr>
        <a:xfrm>
          <a:off x="8153400" y="9525"/>
          <a:ext cx="1143000" cy="69532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628650</xdr:colOff>
      <xdr:row>0</xdr:row>
      <xdr:rowOff>19050</xdr:rowOff>
    </xdr:from>
    <xdr:to>
      <xdr:col>7</xdr:col>
      <xdr:colOff>1009650</xdr:colOff>
      <xdr:row>0</xdr:row>
      <xdr:rowOff>704850</xdr:rowOff>
    </xdr:to>
    <xdr:pic>
      <xdr:nvPicPr>
        <xdr:cNvPr id="1" name="Picture 1"/>
        <xdr:cNvPicPr preferRelativeResize="1">
          <a:picLocks noChangeAspect="1"/>
        </xdr:cNvPicPr>
      </xdr:nvPicPr>
      <xdr:blipFill>
        <a:blip r:embed="rId1"/>
        <a:stretch>
          <a:fillRect/>
        </a:stretch>
      </xdr:blipFill>
      <xdr:spPr>
        <a:xfrm>
          <a:off x="5353050" y="19050"/>
          <a:ext cx="1143000" cy="6858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219075</xdr:colOff>
      <xdr:row>0</xdr:row>
      <xdr:rowOff>38100</xdr:rowOff>
    </xdr:from>
    <xdr:to>
      <xdr:col>7</xdr:col>
      <xdr:colOff>981075</xdr:colOff>
      <xdr:row>1</xdr:row>
      <xdr:rowOff>28575</xdr:rowOff>
    </xdr:to>
    <xdr:pic>
      <xdr:nvPicPr>
        <xdr:cNvPr id="1" name="Picture 1"/>
        <xdr:cNvPicPr preferRelativeResize="1">
          <a:picLocks noChangeAspect="1"/>
        </xdr:cNvPicPr>
      </xdr:nvPicPr>
      <xdr:blipFill>
        <a:blip r:embed="rId1"/>
        <a:stretch>
          <a:fillRect/>
        </a:stretch>
      </xdr:blipFill>
      <xdr:spPr>
        <a:xfrm>
          <a:off x="5753100" y="38100"/>
          <a:ext cx="762000" cy="45720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419100</xdr:colOff>
      <xdr:row>0</xdr:row>
      <xdr:rowOff>28575</xdr:rowOff>
    </xdr:from>
    <xdr:to>
      <xdr:col>7</xdr:col>
      <xdr:colOff>762000</xdr:colOff>
      <xdr:row>0</xdr:row>
      <xdr:rowOff>695325</xdr:rowOff>
    </xdr:to>
    <xdr:pic>
      <xdr:nvPicPr>
        <xdr:cNvPr id="1" name="Picture 1"/>
        <xdr:cNvPicPr preferRelativeResize="1">
          <a:picLocks noChangeAspect="1"/>
        </xdr:cNvPicPr>
      </xdr:nvPicPr>
      <xdr:blipFill>
        <a:blip r:embed="rId1"/>
        <a:stretch>
          <a:fillRect/>
        </a:stretch>
      </xdr:blipFill>
      <xdr:spPr>
        <a:xfrm>
          <a:off x="5191125" y="28575"/>
          <a:ext cx="1104900" cy="6667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400050</xdr:colOff>
      <xdr:row>0</xdr:row>
      <xdr:rowOff>9525</xdr:rowOff>
    </xdr:from>
    <xdr:to>
      <xdr:col>7</xdr:col>
      <xdr:colOff>742950</xdr:colOff>
      <xdr:row>0</xdr:row>
      <xdr:rowOff>676275</xdr:rowOff>
    </xdr:to>
    <xdr:pic>
      <xdr:nvPicPr>
        <xdr:cNvPr id="1" name="Picture 1"/>
        <xdr:cNvPicPr preferRelativeResize="1">
          <a:picLocks noChangeAspect="1"/>
        </xdr:cNvPicPr>
      </xdr:nvPicPr>
      <xdr:blipFill>
        <a:blip r:embed="rId1"/>
        <a:stretch>
          <a:fillRect/>
        </a:stretch>
      </xdr:blipFill>
      <xdr:spPr>
        <a:xfrm>
          <a:off x="4914900" y="9525"/>
          <a:ext cx="1104900" cy="6667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pd.n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272"/>
  <sheetViews>
    <sheetView workbookViewId="0" topLeftCell="A1">
      <selection activeCell="B27" sqref="B27"/>
    </sheetView>
  </sheetViews>
  <sheetFormatPr defaultColWidth="11.421875" defaultRowHeight="12.75"/>
  <cols>
    <col min="1" max="1" width="4.8515625" style="6" customWidth="1"/>
    <col min="2" max="2" width="92.421875" style="6" customWidth="1"/>
    <col min="3" max="9" width="11.421875" style="6" customWidth="1"/>
    <col min="10" max="10" width="5.00390625" style="6" customWidth="1"/>
    <col min="11" max="16384" width="11.421875" style="6" customWidth="1"/>
  </cols>
  <sheetData>
    <row r="1" spans="1:16" ht="12.75">
      <c r="A1" s="4"/>
      <c r="B1" s="4"/>
      <c r="C1" s="4"/>
      <c r="D1" s="4"/>
      <c r="E1" s="4"/>
      <c r="F1" s="4"/>
      <c r="G1" s="4"/>
      <c r="H1" s="4"/>
      <c r="I1" s="4"/>
      <c r="J1" s="4"/>
      <c r="K1" s="5"/>
      <c r="L1" s="5"/>
      <c r="M1" s="5"/>
      <c r="N1" s="5"/>
      <c r="O1" s="5"/>
      <c r="P1" s="5"/>
    </row>
    <row r="2" spans="1:16" ht="12.75">
      <c r="A2" s="4"/>
      <c r="B2" s="4"/>
      <c r="C2" s="4"/>
      <c r="D2" s="4"/>
      <c r="E2" s="4"/>
      <c r="F2" s="4"/>
      <c r="G2" s="4"/>
      <c r="H2" s="4"/>
      <c r="I2" s="4"/>
      <c r="J2" s="4"/>
      <c r="K2" s="5"/>
      <c r="L2" s="5"/>
      <c r="M2" s="5"/>
      <c r="N2" s="5"/>
      <c r="O2" s="5"/>
      <c r="P2" s="5"/>
    </row>
    <row r="3" spans="1:16" ht="12.75">
      <c r="A3" s="4"/>
      <c r="B3" s="4"/>
      <c r="C3" s="4"/>
      <c r="D3" s="4"/>
      <c r="E3" s="4"/>
      <c r="F3" s="4"/>
      <c r="G3" s="4"/>
      <c r="H3" s="4"/>
      <c r="I3" s="4"/>
      <c r="J3" s="4"/>
      <c r="K3" s="5"/>
      <c r="L3" s="5"/>
      <c r="M3" s="5"/>
      <c r="N3" s="5"/>
      <c r="O3" s="5"/>
      <c r="P3" s="5"/>
    </row>
    <row r="4" spans="1:16" ht="12.75">
      <c r="A4" s="4"/>
      <c r="B4" s="4"/>
      <c r="C4" s="4"/>
      <c r="D4" s="4"/>
      <c r="E4" s="4"/>
      <c r="F4" s="4"/>
      <c r="G4" s="4"/>
      <c r="H4" s="4"/>
      <c r="I4" s="4"/>
      <c r="J4" s="4"/>
      <c r="K4" s="5"/>
      <c r="L4" s="5"/>
      <c r="M4" s="5"/>
      <c r="N4" s="5"/>
      <c r="O4" s="5"/>
      <c r="P4" s="5"/>
    </row>
    <row r="5" spans="1:16" ht="12.75">
      <c r="A5" s="4"/>
      <c r="B5" s="4"/>
      <c r="C5" s="4"/>
      <c r="D5" s="4"/>
      <c r="E5" s="4"/>
      <c r="F5" s="4"/>
      <c r="G5" s="4"/>
      <c r="H5" s="4"/>
      <c r="I5" s="4"/>
      <c r="J5" s="4"/>
      <c r="K5" s="5"/>
      <c r="L5" s="5"/>
      <c r="M5" s="5"/>
      <c r="N5" s="5"/>
      <c r="O5" s="5"/>
      <c r="P5" s="5"/>
    </row>
    <row r="6" spans="1:16" ht="12.75">
      <c r="A6" s="4"/>
      <c r="B6" s="4"/>
      <c r="C6" s="4"/>
      <c r="D6" s="4"/>
      <c r="E6" s="4"/>
      <c r="F6" s="4"/>
      <c r="G6" s="4"/>
      <c r="H6" s="4"/>
      <c r="I6" s="4"/>
      <c r="J6" s="4"/>
      <c r="K6" s="5"/>
      <c r="L6" s="5"/>
      <c r="M6" s="5"/>
      <c r="N6" s="5"/>
      <c r="O6" s="5"/>
      <c r="P6" s="5"/>
    </row>
    <row r="7" spans="1:16" ht="12.75">
      <c r="A7" s="4"/>
      <c r="B7" s="4"/>
      <c r="C7" s="4"/>
      <c r="D7" s="4"/>
      <c r="E7" s="4"/>
      <c r="F7" s="4"/>
      <c r="G7" s="4"/>
      <c r="H7" s="4"/>
      <c r="I7" s="4"/>
      <c r="J7" s="4"/>
      <c r="K7" s="5"/>
      <c r="L7" s="5"/>
      <c r="M7" s="5"/>
      <c r="N7" s="5"/>
      <c r="O7" s="5"/>
      <c r="P7" s="5"/>
    </row>
    <row r="8" spans="1:16" ht="12.75">
      <c r="A8" s="4"/>
      <c r="B8" s="4"/>
      <c r="C8" s="4"/>
      <c r="D8" s="4"/>
      <c r="E8" s="4"/>
      <c r="F8" s="4"/>
      <c r="G8" s="4"/>
      <c r="H8" s="4"/>
      <c r="I8" s="4"/>
      <c r="J8" s="4"/>
      <c r="K8" s="5"/>
      <c r="L8" s="5"/>
      <c r="M8" s="5"/>
      <c r="N8" s="5"/>
      <c r="O8" s="5"/>
      <c r="P8" s="5"/>
    </row>
    <row r="9" spans="1:16" s="10" customFormat="1" ht="25.5">
      <c r="A9" s="7"/>
      <c r="B9" s="277" t="s">
        <v>506</v>
      </c>
      <c r="C9" s="7"/>
      <c r="D9" s="7"/>
      <c r="E9" s="7"/>
      <c r="F9" s="7"/>
      <c r="G9" s="7"/>
      <c r="H9" s="7"/>
      <c r="I9" s="7"/>
      <c r="J9" s="7"/>
      <c r="K9" s="9"/>
      <c r="L9" s="9"/>
      <c r="M9" s="9"/>
      <c r="N9" s="9"/>
      <c r="O9" s="9"/>
      <c r="P9" s="9"/>
    </row>
    <row r="10" spans="1:16" s="10" customFormat="1" ht="12.75">
      <c r="A10" s="7"/>
      <c r="B10" s="8"/>
      <c r="C10" s="7"/>
      <c r="D10" s="7"/>
      <c r="E10" s="7"/>
      <c r="F10" s="7"/>
      <c r="G10" s="7"/>
      <c r="H10" s="7"/>
      <c r="I10" s="7"/>
      <c r="J10" s="7"/>
      <c r="K10" s="9"/>
      <c r="L10" s="9"/>
      <c r="M10" s="9"/>
      <c r="N10" s="9"/>
      <c r="O10" s="9"/>
      <c r="P10" s="9"/>
    </row>
    <row r="11" spans="1:16" s="10" customFormat="1" ht="25.5">
      <c r="A11" s="7"/>
      <c r="B11" s="277" t="s">
        <v>507</v>
      </c>
      <c r="C11" s="7"/>
      <c r="D11" s="7"/>
      <c r="E11" s="7"/>
      <c r="F11" s="7"/>
      <c r="G11" s="7"/>
      <c r="H11" s="7"/>
      <c r="I11" s="7"/>
      <c r="J11" s="7"/>
      <c r="K11" s="9"/>
      <c r="L11" s="9"/>
      <c r="M11" s="9"/>
      <c r="N11" s="9"/>
      <c r="O11" s="9"/>
      <c r="P11" s="9"/>
    </row>
    <row r="12" spans="1:16" s="10" customFormat="1" ht="12.75">
      <c r="A12" s="7"/>
      <c r="B12" s="8"/>
      <c r="C12" s="7"/>
      <c r="D12" s="7"/>
      <c r="E12" s="7"/>
      <c r="F12" s="7"/>
      <c r="G12" s="7"/>
      <c r="H12" s="7"/>
      <c r="I12" s="7"/>
      <c r="J12" s="7"/>
      <c r="K12" s="9"/>
      <c r="L12" s="9"/>
      <c r="M12" s="9"/>
      <c r="N12" s="9"/>
      <c r="O12" s="9"/>
      <c r="P12" s="9"/>
    </row>
    <row r="13" spans="1:16" s="10" customFormat="1" ht="12.75">
      <c r="A13" s="7"/>
      <c r="B13" s="8" t="s">
        <v>445</v>
      </c>
      <c r="C13" s="7"/>
      <c r="D13" s="7"/>
      <c r="E13" s="7"/>
      <c r="F13" s="7"/>
      <c r="G13" s="7"/>
      <c r="H13" s="7"/>
      <c r="I13" s="7"/>
      <c r="J13" s="7"/>
      <c r="K13" s="9"/>
      <c r="L13" s="9"/>
      <c r="M13" s="9"/>
      <c r="N13" s="9"/>
      <c r="O13" s="9"/>
      <c r="P13" s="9"/>
    </row>
    <row r="14" spans="1:16" s="10" customFormat="1" ht="12.75">
      <c r="A14" s="7"/>
      <c r="B14" s="8"/>
      <c r="C14" s="7"/>
      <c r="D14" s="7"/>
      <c r="E14" s="7"/>
      <c r="F14" s="7"/>
      <c r="G14" s="7"/>
      <c r="H14" s="7"/>
      <c r="I14" s="7"/>
      <c r="J14" s="7"/>
      <c r="K14" s="9"/>
      <c r="L14" s="9"/>
      <c r="M14" s="9"/>
      <c r="N14" s="9"/>
      <c r="O14" s="9"/>
      <c r="P14" s="9"/>
    </row>
    <row r="15" spans="1:16" s="10" customFormat="1" ht="25.5">
      <c r="A15" s="7"/>
      <c r="B15" s="11" t="s">
        <v>508</v>
      </c>
      <c r="C15" s="7"/>
      <c r="D15" s="7"/>
      <c r="E15" s="7"/>
      <c r="F15" s="7"/>
      <c r="G15" s="7"/>
      <c r="H15" s="7"/>
      <c r="I15" s="7"/>
      <c r="J15" s="7"/>
      <c r="K15" s="9"/>
      <c r="L15" s="9"/>
      <c r="M15" s="9"/>
      <c r="N15" s="9"/>
      <c r="O15" s="9"/>
      <c r="P15" s="9"/>
    </row>
    <row r="16" spans="1:16" s="10" customFormat="1" ht="12.75">
      <c r="A16" s="7"/>
      <c r="B16" s="11"/>
      <c r="C16" s="7"/>
      <c r="D16" s="7"/>
      <c r="E16" s="7"/>
      <c r="F16" s="7"/>
      <c r="G16" s="7"/>
      <c r="H16" s="7"/>
      <c r="I16" s="7"/>
      <c r="J16" s="7"/>
      <c r="K16" s="9"/>
      <c r="L16" s="9"/>
      <c r="M16" s="9"/>
      <c r="N16" s="9"/>
      <c r="O16" s="9"/>
      <c r="P16" s="9"/>
    </row>
    <row r="17" spans="1:16" s="10" customFormat="1" ht="38.25">
      <c r="A17" s="7"/>
      <c r="B17" s="11" t="s">
        <v>509</v>
      </c>
      <c r="C17" s="7"/>
      <c r="D17" s="7"/>
      <c r="E17" s="7"/>
      <c r="F17" s="7"/>
      <c r="G17" s="7"/>
      <c r="H17" s="7"/>
      <c r="I17" s="7"/>
      <c r="J17" s="7"/>
      <c r="K17" s="9"/>
      <c r="L17" s="9"/>
      <c r="M17" s="9"/>
      <c r="N17" s="9"/>
      <c r="O17" s="9"/>
      <c r="P17" s="9"/>
    </row>
    <row r="18" spans="1:16" s="10" customFormat="1" ht="12.75">
      <c r="A18" s="7"/>
      <c r="B18" s="11"/>
      <c r="C18" s="7"/>
      <c r="D18" s="7"/>
      <c r="E18" s="7"/>
      <c r="F18" s="7"/>
      <c r="G18" s="7"/>
      <c r="H18" s="7"/>
      <c r="I18" s="7"/>
      <c r="J18" s="7"/>
      <c r="K18" s="9"/>
      <c r="L18" s="9"/>
      <c r="M18" s="9"/>
      <c r="N18" s="9"/>
      <c r="O18" s="9"/>
      <c r="P18" s="9"/>
    </row>
    <row r="19" spans="1:16" s="10" customFormat="1" ht="25.5">
      <c r="A19" s="7"/>
      <c r="B19" s="11" t="s">
        <v>510</v>
      </c>
      <c r="C19" s="7"/>
      <c r="D19" s="7"/>
      <c r="E19" s="7"/>
      <c r="F19" s="7"/>
      <c r="G19" s="7"/>
      <c r="H19" s="7"/>
      <c r="I19" s="7"/>
      <c r="J19" s="7"/>
      <c r="K19" s="9"/>
      <c r="L19" s="9"/>
      <c r="M19" s="9"/>
      <c r="N19" s="9"/>
      <c r="O19" s="9"/>
      <c r="P19" s="9"/>
    </row>
    <row r="20" spans="1:16" s="10" customFormat="1" ht="12.75">
      <c r="A20" s="7"/>
      <c r="B20" s="8"/>
      <c r="C20" s="7"/>
      <c r="D20" s="7"/>
      <c r="E20" s="7"/>
      <c r="F20" s="7"/>
      <c r="G20" s="7"/>
      <c r="H20" s="7"/>
      <c r="I20" s="7"/>
      <c r="J20" s="7"/>
      <c r="K20" s="9"/>
      <c r="L20" s="9"/>
      <c r="M20" s="9"/>
      <c r="N20" s="9"/>
      <c r="O20" s="9"/>
      <c r="P20" s="9"/>
    </row>
    <row r="21" spans="1:16" s="10" customFormat="1" ht="25.5">
      <c r="A21" s="7"/>
      <c r="B21" s="11" t="s">
        <v>511</v>
      </c>
      <c r="C21" s="7"/>
      <c r="D21" s="7"/>
      <c r="E21" s="7"/>
      <c r="F21" s="7"/>
      <c r="G21" s="7"/>
      <c r="H21" s="7"/>
      <c r="I21" s="7"/>
      <c r="J21" s="7"/>
      <c r="K21" s="9"/>
      <c r="L21" s="9"/>
      <c r="M21" s="9"/>
      <c r="N21" s="9"/>
      <c r="O21" s="9"/>
      <c r="P21" s="9"/>
    </row>
    <row r="22" spans="1:16" s="10" customFormat="1" ht="12.75">
      <c r="A22" s="7"/>
      <c r="B22" s="11"/>
      <c r="C22" s="7"/>
      <c r="D22" s="7"/>
      <c r="E22" s="7"/>
      <c r="F22" s="7"/>
      <c r="G22" s="7"/>
      <c r="H22" s="7"/>
      <c r="I22" s="7"/>
      <c r="J22" s="7"/>
      <c r="K22" s="9"/>
      <c r="L22" s="9"/>
      <c r="M22" s="9"/>
      <c r="N22" s="9"/>
      <c r="O22" s="9"/>
      <c r="P22" s="9"/>
    </row>
    <row r="23" spans="1:16" s="10" customFormat="1" ht="25.5">
      <c r="A23" s="7"/>
      <c r="B23" s="11" t="s">
        <v>512</v>
      </c>
      <c r="C23" s="7"/>
      <c r="D23" s="7"/>
      <c r="E23" s="7"/>
      <c r="F23" s="7"/>
      <c r="G23" s="7"/>
      <c r="H23" s="7"/>
      <c r="I23" s="7"/>
      <c r="J23" s="7"/>
      <c r="K23" s="9"/>
      <c r="L23" s="9"/>
      <c r="M23" s="9"/>
      <c r="N23" s="9"/>
      <c r="O23" s="9"/>
      <c r="P23" s="9"/>
    </row>
    <row r="24" spans="1:16" s="10" customFormat="1" ht="12.75">
      <c r="A24" s="7"/>
      <c r="B24" s="11"/>
      <c r="C24" s="7"/>
      <c r="D24" s="7"/>
      <c r="E24" s="7"/>
      <c r="F24" s="7"/>
      <c r="G24" s="7"/>
      <c r="H24" s="7"/>
      <c r="I24" s="7"/>
      <c r="J24" s="7"/>
      <c r="K24" s="9"/>
      <c r="L24" s="9"/>
      <c r="M24" s="9"/>
      <c r="N24" s="9"/>
      <c r="O24" s="9"/>
      <c r="P24" s="9"/>
    </row>
    <row r="25" spans="1:16" s="10" customFormat="1" ht="25.5">
      <c r="A25" s="7"/>
      <c r="B25" s="11" t="s">
        <v>513</v>
      </c>
      <c r="C25" s="7"/>
      <c r="D25" s="7"/>
      <c r="E25" s="7"/>
      <c r="F25" s="7"/>
      <c r="G25" s="7"/>
      <c r="H25" s="7"/>
      <c r="I25" s="7"/>
      <c r="J25" s="7"/>
      <c r="K25" s="9"/>
      <c r="L25" s="9"/>
      <c r="M25" s="9"/>
      <c r="N25" s="9"/>
      <c r="O25" s="9"/>
      <c r="P25" s="9"/>
    </row>
    <row r="26" spans="1:16" s="10" customFormat="1" ht="12.75">
      <c r="A26" s="7"/>
      <c r="B26" s="11"/>
      <c r="C26" s="7"/>
      <c r="D26" s="7"/>
      <c r="E26" s="7"/>
      <c r="F26" s="7"/>
      <c r="G26" s="7"/>
      <c r="H26" s="7"/>
      <c r="I26" s="7"/>
      <c r="J26" s="7"/>
      <c r="K26" s="9"/>
      <c r="L26" s="9"/>
      <c r="M26" s="9"/>
      <c r="N26" s="9"/>
      <c r="O26" s="9"/>
      <c r="P26" s="9"/>
    </row>
    <row r="27" spans="1:16" s="10" customFormat="1" ht="25.5">
      <c r="A27" s="7"/>
      <c r="B27" s="11" t="s">
        <v>446</v>
      </c>
      <c r="C27" s="7"/>
      <c r="D27" s="7"/>
      <c r="E27" s="7"/>
      <c r="F27" s="7"/>
      <c r="G27" s="7"/>
      <c r="H27" s="7"/>
      <c r="I27" s="7"/>
      <c r="J27" s="7"/>
      <c r="K27" s="9"/>
      <c r="L27" s="9"/>
      <c r="M27" s="9"/>
      <c r="N27" s="9"/>
      <c r="O27" s="9"/>
      <c r="P27" s="9"/>
    </row>
    <row r="28" spans="1:16" ht="12.75">
      <c r="A28" s="4"/>
      <c r="B28" s="4"/>
      <c r="C28" s="4"/>
      <c r="D28" s="4"/>
      <c r="E28" s="4"/>
      <c r="F28" s="4"/>
      <c r="G28" s="4"/>
      <c r="H28" s="4"/>
      <c r="I28" s="4"/>
      <c r="J28" s="4"/>
      <c r="K28" s="5"/>
      <c r="L28" s="5"/>
      <c r="M28" s="5"/>
      <c r="N28" s="5"/>
      <c r="O28" s="5"/>
      <c r="P28" s="5"/>
    </row>
    <row r="29" spans="1:16" ht="12.75">
      <c r="A29" s="4"/>
      <c r="B29" s="4"/>
      <c r="C29" s="4"/>
      <c r="D29" s="4"/>
      <c r="E29" s="4"/>
      <c r="F29" s="4"/>
      <c r="G29" s="4"/>
      <c r="H29" s="4"/>
      <c r="I29" s="4"/>
      <c r="J29" s="4"/>
      <c r="K29" s="5"/>
      <c r="L29" s="5"/>
      <c r="M29" s="5"/>
      <c r="N29" s="5"/>
      <c r="O29" s="5"/>
      <c r="P29" s="5"/>
    </row>
    <row r="30" spans="1:16" ht="12.75">
      <c r="A30" s="4"/>
      <c r="B30" s="4"/>
      <c r="C30" s="12"/>
      <c r="D30" s="4"/>
      <c r="E30" s="4"/>
      <c r="F30" s="4"/>
      <c r="G30" s="4"/>
      <c r="H30" s="4"/>
      <c r="I30" s="4"/>
      <c r="J30" s="4"/>
      <c r="K30" s="5"/>
      <c r="L30" s="5"/>
      <c r="M30" s="5"/>
      <c r="N30" s="5"/>
      <c r="O30" s="5"/>
      <c r="P30" s="5"/>
    </row>
    <row r="31" spans="1:16" ht="12.75">
      <c r="A31" s="4"/>
      <c r="B31" s="4"/>
      <c r="C31" s="12" t="s">
        <v>444</v>
      </c>
      <c r="D31" s="4"/>
      <c r="E31" s="4"/>
      <c r="F31" s="4"/>
      <c r="G31" s="4"/>
      <c r="H31" s="4"/>
      <c r="I31" s="4"/>
      <c r="J31" s="4"/>
      <c r="K31" s="5"/>
      <c r="L31" s="5"/>
      <c r="M31" s="5"/>
      <c r="N31" s="5"/>
      <c r="O31" s="5"/>
      <c r="P31" s="5"/>
    </row>
    <row r="32" spans="1:16" ht="12.75">
      <c r="A32" s="4"/>
      <c r="B32" s="4"/>
      <c r="C32" s="13" t="s">
        <v>515</v>
      </c>
      <c r="D32" s="4"/>
      <c r="E32" s="4"/>
      <c r="F32" s="4"/>
      <c r="G32" s="4"/>
      <c r="H32" s="4"/>
      <c r="I32" s="4"/>
      <c r="J32" s="4"/>
      <c r="K32" s="5"/>
      <c r="L32" s="5"/>
      <c r="M32" s="5"/>
      <c r="N32" s="5"/>
      <c r="O32" s="5"/>
      <c r="P32" s="5"/>
    </row>
    <row r="33" spans="1:16" ht="12.75">
      <c r="A33" s="4"/>
      <c r="B33" s="4"/>
      <c r="C33" s="4"/>
      <c r="D33" s="4"/>
      <c r="E33" s="4"/>
      <c r="F33" s="4"/>
      <c r="G33" s="4"/>
      <c r="H33" s="4"/>
      <c r="I33" s="4"/>
      <c r="J33" s="4"/>
      <c r="K33" s="5"/>
      <c r="L33" s="5"/>
      <c r="M33" s="5"/>
      <c r="N33" s="5"/>
      <c r="O33" s="5"/>
      <c r="P33" s="5"/>
    </row>
    <row r="34" spans="1:16" ht="12.75">
      <c r="A34" s="4"/>
      <c r="B34" s="4"/>
      <c r="C34" s="4"/>
      <c r="D34" s="4"/>
      <c r="E34" s="4"/>
      <c r="F34" s="4"/>
      <c r="G34" s="4"/>
      <c r="H34" s="4"/>
      <c r="I34" s="4"/>
      <c r="J34" s="4"/>
      <c r="K34" s="5"/>
      <c r="L34" s="5"/>
      <c r="M34" s="5"/>
      <c r="N34" s="5"/>
      <c r="O34" s="5"/>
      <c r="P34" s="5"/>
    </row>
    <row r="35" spans="1:16" ht="12.75">
      <c r="A35" s="5"/>
      <c r="B35" s="5"/>
      <c r="C35" s="4"/>
      <c r="D35" s="5"/>
      <c r="E35" s="5"/>
      <c r="F35" s="5"/>
      <c r="G35" s="5"/>
      <c r="H35" s="5"/>
      <c r="I35" s="5"/>
      <c r="J35" s="5"/>
      <c r="K35" s="5"/>
      <c r="L35" s="5"/>
      <c r="M35" s="5"/>
      <c r="N35" s="5"/>
      <c r="O35" s="5"/>
      <c r="P35" s="5"/>
    </row>
    <row r="36" spans="1:16" ht="12.75">
      <c r="A36" s="5"/>
      <c r="B36" s="5"/>
      <c r="C36" s="5"/>
      <c r="D36" s="5"/>
      <c r="E36" s="5"/>
      <c r="F36" s="5"/>
      <c r="G36" s="5"/>
      <c r="H36" s="5"/>
      <c r="I36" s="5"/>
      <c r="J36" s="5"/>
      <c r="K36" s="5"/>
      <c r="L36" s="5"/>
      <c r="M36" s="5"/>
      <c r="N36" s="5"/>
      <c r="O36" s="5"/>
      <c r="P36" s="5"/>
    </row>
    <row r="37" spans="1:16" ht="12.75">
      <c r="A37" s="5"/>
      <c r="B37" s="5"/>
      <c r="C37" s="5"/>
      <c r="D37" s="5"/>
      <c r="E37" s="5"/>
      <c r="F37" s="5"/>
      <c r="G37" s="5"/>
      <c r="H37" s="5"/>
      <c r="I37" s="5"/>
      <c r="J37" s="5"/>
      <c r="K37" s="5"/>
      <c r="L37" s="5"/>
      <c r="M37" s="5"/>
      <c r="N37" s="5"/>
      <c r="O37" s="5"/>
      <c r="P37" s="5"/>
    </row>
    <row r="38" spans="1:16" ht="12.75">
      <c r="A38" s="5"/>
      <c r="B38" s="5"/>
      <c r="C38" s="5"/>
      <c r="D38" s="5"/>
      <c r="E38" s="5"/>
      <c r="F38" s="5"/>
      <c r="G38" s="5"/>
      <c r="H38" s="5"/>
      <c r="I38" s="5"/>
      <c r="J38" s="5"/>
      <c r="K38" s="5"/>
      <c r="L38" s="5"/>
      <c r="M38" s="5"/>
      <c r="N38" s="5"/>
      <c r="O38" s="5"/>
      <c r="P38" s="5"/>
    </row>
    <row r="39" spans="1:16" ht="12.75">
      <c r="A39" s="5"/>
      <c r="B39" s="5"/>
      <c r="C39" s="5"/>
      <c r="D39" s="5"/>
      <c r="E39" s="5"/>
      <c r="F39" s="5"/>
      <c r="G39" s="5"/>
      <c r="H39" s="5"/>
      <c r="I39" s="5"/>
      <c r="J39" s="5"/>
      <c r="K39" s="5"/>
      <c r="L39" s="5"/>
      <c r="M39" s="5"/>
      <c r="N39" s="5"/>
      <c r="O39" s="5"/>
      <c r="P39" s="5"/>
    </row>
    <row r="40" spans="1:16" ht="12.75">
      <c r="A40" s="5"/>
      <c r="B40" s="5"/>
      <c r="C40" s="5"/>
      <c r="D40" s="5"/>
      <c r="E40" s="5"/>
      <c r="F40" s="5"/>
      <c r="G40" s="5"/>
      <c r="H40" s="5"/>
      <c r="I40" s="5"/>
      <c r="J40" s="5"/>
      <c r="K40" s="5"/>
      <c r="L40" s="5"/>
      <c r="M40" s="5"/>
      <c r="N40" s="5"/>
      <c r="O40" s="5"/>
      <c r="P40" s="5"/>
    </row>
    <row r="41" spans="1:16" ht="12.75">
      <c r="A41" s="5"/>
      <c r="B41" s="5"/>
      <c r="C41" s="5"/>
      <c r="D41" s="5"/>
      <c r="E41" s="5"/>
      <c r="F41" s="5"/>
      <c r="G41" s="5"/>
      <c r="H41" s="5"/>
      <c r="I41" s="5"/>
      <c r="J41" s="5"/>
      <c r="K41" s="5"/>
      <c r="L41" s="5"/>
      <c r="M41" s="5"/>
      <c r="N41" s="5"/>
      <c r="O41" s="5"/>
      <c r="P41" s="5"/>
    </row>
    <row r="42" spans="1:16" ht="12.75">
      <c r="A42" s="5"/>
      <c r="B42" s="5"/>
      <c r="C42" s="5"/>
      <c r="D42" s="5"/>
      <c r="E42" s="5"/>
      <c r="F42" s="5"/>
      <c r="G42" s="5"/>
      <c r="H42" s="5"/>
      <c r="I42" s="5"/>
      <c r="J42" s="5"/>
      <c r="K42" s="5"/>
      <c r="L42" s="5"/>
      <c r="M42" s="5"/>
      <c r="N42" s="5"/>
      <c r="O42" s="5"/>
      <c r="P42" s="5"/>
    </row>
    <row r="43" spans="1:16" ht="12.75">
      <c r="A43" s="5"/>
      <c r="B43" s="5"/>
      <c r="C43" s="5"/>
      <c r="D43" s="5"/>
      <c r="E43" s="5"/>
      <c r="F43" s="5"/>
      <c r="G43" s="5"/>
      <c r="H43" s="5"/>
      <c r="I43" s="5"/>
      <c r="J43" s="5"/>
      <c r="K43" s="5"/>
      <c r="L43" s="5"/>
      <c r="M43" s="5"/>
      <c r="N43" s="5"/>
      <c r="O43" s="5"/>
      <c r="P43" s="5"/>
    </row>
    <row r="44" spans="1:16" ht="12.75">
      <c r="A44" s="5"/>
      <c r="B44" s="5"/>
      <c r="C44" s="5"/>
      <c r="D44" s="5"/>
      <c r="E44" s="5"/>
      <c r="F44" s="5"/>
      <c r="G44" s="5"/>
      <c r="H44" s="5"/>
      <c r="I44" s="5"/>
      <c r="J44" s="5"/>
      <c r="K44" s="5"/>
      <c r="L44" s="5"/>
      <c r="M44" s="5"/>
      <c r="N44" s="5"/>
      <c r="O44" s="5"/>
      <c r="P44" s="5"/>
    </row>
    <row r="45" spans="1:16" ht="12.75">
      <c r="A45" s="5"/>
      <c r="B45" s="5"/>
      <c r="C45" s="5"/>
      <c r="D45" s="5"/>
      <c r="E45" s="5"/>
      <c r="F45" s="5"/>
      <c r="G45" s="5"/>
      <c r="H45" s="5"/>
      <c r="I45" s="5"/>
      <c r="J45" s="5"/>
      <c r="K45" s="5"/>
      <c r="L45" s="5"/>
      <c r="M45" s="5"/>
      <c r="N45" s="5"/>
      <c r="O45" s="5"/>
      <c r="P45" s="5"/>
    </row>
    <row r="46" spans="1:16" ht="12.75">
      <c r="A46" s="5"/>
      <c r="B46" s="5"/>
      <c r="C46" s="5"/>
      <c r="D46" s="5"/>
      <c r="E46" s="5"/>
      <c r="F46" s="5"/>
      <c r="G46" s="5"/>
      <c r="H46" s="5"/>
      <c r="I46" s="5"/>
      <c r="J46" s="5"/>
      <c r="K46" s="5"/>
      <c r="L46" s="5"/>
      <c r="M46" s="5"/>
      <c r="N46" s="5"/>
      <c r="O46" s="5"/>
      <c r="P46" s="5"/>
    </row>
    <row r="47" spans="1:16" ht="12.75">
      <c r="A47" s="5"/>
      <c r="B47" s="5"/>
      <c r="C47" s="5"/>
      <c r="D47" s="5"/>
      <c r="E47" s="5"/>
      <c r="F47" s="5"/>
      <c r="G47" s="5"/>
      <c r="H47" s="5"/>
      <c r="I47" s="5"/>
      <c r="J47" s="5"/>
      <c r="K47" s="5"/>
      <c r="L47" s="5"/>
      <c r="M47" s="5"/>
      <c r="N47" s="5"/>
      <c r="O47" s="5"/>
      <c r="P47" s="5"/>
    </row>
    <row r="48" spans="1:16" ht="12.75">
      <c r="A48" s="5"/>
      <c r="B48" s="5"/>
      <c r="C48" s="5"/>
      <c r="D48" s="5"/>
      <c r="E48" s="5"/>
      <c r="F48" s="5"/>
      <c r="G48" s="5"/>
      <c r="H48" s="5"/>
      <c r="I48" s="5"/>
      <c r="J48" s="5"/>
      <c r="K48" s="5"/>
      <c r="L48" s="5"/>
      <c r="M48" s="5"/>
      <c r="N48" s="5"/>
      <c r="O48" s="5"/>
      <c r="P48" s="5"/>
    </row>
    <row r="49" spans="1:16" ht="12.75">
      <c r="A49" s="5"/>
      <c r="B49" s="5"/>
      <c r="C49" s="5"/>
      <c r="D49" s="5"/>
      <c r="E49" s="5"/>
      <c r="F49" s="5"/>
      <c r="G49" s="5"/>
      <c r="H49" s="5"/>
      <c r="I49" s="5"/>
      <c r="J49" s="5"/>
      <c r="K49" s="5"/>
      <c r="L49" s="5"/>
      <c r="M49" s="5"/>
      <c r="N49" s="5"/>
      <c r="O49" s="5"/>
      <c r="P49" s="5"/>
    </row>
    <row r="50" spans="1:16" ht="12.75">
      <c r="A50" s="5"/>
      <c r="B50" s="5"/>
      <c r="C50" s="5"/>
      <c r="D50" s="5"/>
      <c r="E50" s="5"/>
      <c r="F50" s="5"/>
      <c r="G50" s="5"/>
      <c r="H50" s="5"/>
      <c r="I50" s="5"/>
      <c r="J50" s="5"/>
      <c r="K50" s="5"/>
      <c r="L50" s="5"/>
      <c r="M50" s="5"/>
      <c r="N50" s="5"/>
      <c r="O50" s="5"/>
      <c r="P50" s="5"/>
    </row>
    <row r="51" spans="1:16" ht="12.75">
      <c r="A51" s="5"/>
      <c r="B51" s="5"/>
      <c r="C51" s="5"/>
      <c r="D51" s="5"/>
      <c r="E51" s="5"/>
      <c r="F51" s="5"/>
      <c r="G51" s="5"/>
      <c r="H51" s="5"/>
      <c r="I51" s="5"/>
      <c r="J51" s="5"/>
      <c r="K51" s="5"/>
      <c r="L51" s="5"/>
      <c r="M51" s="5"/>
      <c r="N51" s="5"/>
      <c r="O51" s="5"/>
      <c r="P51" s="5"/>
    </row>
    <row r="52" spans="1:16" ht="12.75">
      <c r="A52" s="5"/>
      <c r="B52" s="5"/>
      <c r="C52" s="5"/>
      <c r="D52" s="5"/>
      <c r="E52" s="5"/>
      <c r="F52" s="5"/>
      <c r="G52" s="5"/>
      <c r="H52" s="5"/>
      <c r="I52" s="5"/>
      <c r="J52" s="5"/>
      <c r="K52" s="5"/>
      <c r="L52" s="5"/>
      <c r="M52" s="5"/>
      <c r="N52" s="5"/>
      <c r="O52" s="5"/>
      <c r="P52" s="5"/>
    </row>
    <row r="53" spans="1:16" ht="12.75">
      <c r="A53" s="5"/>
      <c r="B53" s="5"/>
      <c r="C53" s="5"/>
      <c r="D53" s="5"/>
      <c r="E53" s="5"/>
      <c r="F53" s="5"/>
      <c r="G53" s="5"/>
      <c r="H53" s="5"/>
      <c r="I53" s="5"/>
      <c r="J53" s="5"/>
      <c r="K53" s="5"/>
      <c r="L53" s="5"/>
      <c r="M53" s="5"/>
      <c r="N53" s="5"/>
      <c r="O53" s="5"/>
      <c r="P53" s="5"/>
    </row>
    <row r="54" spans="1:16" ht="12.75">
      <c r="A54" s="5"/>
      <c r="B54" s="5"/>
      <c r="C54" s="5"/>
      <c r="D54" s="5"/>
      <c r="E54" s="5"/>
      <c r="F54" s="5"/>
      <c r="G54" s="5"/>
      <c r="H54" s="5"/>
      <c r="I54" s="5"/>
      <c r="J54" s="5"/>
      <c r="K54" s="5"/>
      <c r="L54" s="5"/>
      <c r="M54" s="5"/>
      <c r="N54" s="5"/>
      <c r="O54" s="5"/>
      <c r="P54" s="5"/>
    </row>
    <row r="55" spans="1:16" ht="12.75">
      <c r="A55" s="5"/>
      <c r="B55" s="5"/>
      <c r="C55" s="5"/>
      <c r="D55" s="5"/>
      <c r="E55" s="5"/>
      <c r="F55" s="5"/>
      <c r="G55" s="5"/>
      <c r="H55" s="5"/>
      <c r="I55" s="5"/>
      <c r="J55" s="5"/>
      <c r="K55" s="5"/>
      <c r="L55" s="5"/>
      <c r="M55" s="5"/>
      <c r="N55" s="5"/>
      <c r="O55" s="5"/>
      <c r="P55" s="5"/>
    </row>
    <row r="56" spans="1:16" ht="12.75">
      <c r="A56" s="5"/>
      <c r="B56" s="5"/>
      <c r="C56" s="5"/>
      <c r="D56" s="5"/>
      <c r="E56" s="5"/>
      <c r="F56" s="5"/>
      <c r="G56" s="5"/>
      <c r="H56" s="5"/>
      <c r="I56" s="5"/>
      <c r="J56" s="5"/>
      <c r="K56" s="5"/>
      <c r="L56" s="5"/>
      <c r="M56" s="5"/>
      <c r="N56" s="5"/>
      <c r="O56" s="5"/>
      <c r="P56" s="5"/>
    </row>
    <row r="57" spans="1:16" ht="12.75">
      <c r="A57" s="5"/>
      <c r="B57" s="5"/>
      <c r="C57" s="5"/>
      <c r="D57" s="5"/>
      <c r="E57" s="5"/>
      <c r="F57" s="5"/>
      <c r="G57" s="5"/>
      <c r="H57" s="5"/>
      <c r="I57" s="5"/>
      <c r="J57" s="5"/>
      <c r="K57" s="5"/>
      <c r="L57" s="5"/>
      <c r="M57" s="5"/>
      <c r="N57" s="5"/>
      <c r="O57" s="5"/>
      <c r="P57" s="5"/>
    </row>
    <row r="58" spans="1:16" ht="12.75">
      <c r="A58" s="5"/>
      <c r="B58" s="5"/>
      <c r="C58" s="5"/>
      <c r="D58" s="5"/>
      <c r="E58" s="5"/>
      <c r="F58" s="5"/>
      <c r="G58" s="5"/>
      <c r="H58" s="5"/>
      <c r="I58" s="5"/>
      <c r="J58" s="5"/>
      <c r="K58" s="5"/>
      <c r="L58" s="5"/>
      <c r="M58" s="5"/>
      <c r="N58" s="5"/>
      <c r="O58" s="5"/>
      <c r="P58" s="5"/>
    </row>
    <row r="59" spans="1:16" ht="12.75">
      <c r="A59" s="5"/>
      <c r="B59" s="5"/>
      <c r="C59" s="5"/>
      <c r="D59" s="5"/>
      <c r="E59" s="5"/>
      <c r="F59" s="5"/>
      <c r="G59" s="5"/>
      <c r="H59" s="5"/>
      <c r="I59" s="5"/>
      <c r="J59" s="5"/>
      <c r="K59" s="5"/>
      <c r="L59" s="5"/>
      <c r="M59" s="5"/>
      <c r="N59" s="5"/>
      <c r="O59" s="5"/>
      <c r="P59" s="5"/>
    </row>
    <row r="60" spans="1:16" ht="12.75">
      <c r="A60" s="5"/>
      <c r="B60" s="5"/>
      <c r="C60" s="5"/>
      <c r="D60" s="5"/>
      <c r="E60" s="5"/>
      <c r="F60" s="5"/>
      <c r="G60" s="5"/>
      <c r="H60" s="5"/>
      <c r="I60" s="5"/>
      <c r="J60" s="5"/>
      <c r="K60" s="5"/>
      <c r="L60" s="5"/>
      <c r="M60" s="5"/>
      <c r="N60" s="5"/>
      <c r="O60" s="5"/>
      <c r="P60" s="5"/>
    </row>
    <row r="61" spans="1:16" ht="12.75">
      <c r="A61" s="5"/>
      <c r="B61" s="5"/>
      <c r="C61" s="5"/>
      <c r="D61" s="5"/>
      <c r="E61" s="5"/>
      <c r="F61" s="5"/>
      <c r="G61" s="5"/>
      <c r="H61" s="5"/>
      <c r="I61" s="5"/>
      <c r="J61" s="5"/>
      <c r="K61" s="5"/>
      <c r="L61" s="5"/>
      <c r="M61" s="5"/>
      <c r="N61" s="5"/>
      <c r="O61" s="5"/>
      <c r="P61" s="5"/>
    </row>
    <row r="62" spans="1:16" ht="12.75">
      <c r="A62" s="5"/>
      <c r="B62" s="5"/>
      <c r="C62" s="5"/>
      <c r="D62" s="5"/>
      <c r="E62" s="5"/>
      <c r="F62" s="5"/>
      <c r="G62" s="5"/>
      <c r="H62" s="5"/>
      <c r="I62" s="5"/>
      <c r="J62" s="5"/>
      <c r="K62" s="5"/>
      <c r="L62" s="5"/>
      <c r="M62" s="5"/>
      <c r="N62" s="5"/>
      <c r="O62" s="5"/>
      <c r="P62" s="5"/>
    </row>
    <row r="63" spans="1:16" ht="12.75">
      <c r="A63" s="5"/>
      <c r="B63" s="5"/>
      <c r="C63" s="5"/>
      <c r="D63" s="5"/>
      <c r="E63" s="5"/>
      <c r="F63" s="5"/>
      <c r="G63" s="5"/>
      <c r="H63" s="5"/>
      <c r="I63" s="5"/>
      <c r="J63" s="5"/>
      <c r="K63" s="5"/>
      <c r="L63" s="5"/>
      <c r="M63" s="5"/>
      <c r="N63" s="5"/>
      <c r="O63" s="5"/>
      <c r="P63" s="5"/>
    </row>
    <row r="64" spans="1:16" ht="12.75">
      <c r="A64" s="5"/>
      <c r="B64" s="5"/>
      <c r="C64" s="5"/>
      <c r="D64" s="5"/>
      <c r="E64" s="5"/>
      <c r="F64" s="5"/>
      <c r="G64" s="5"/>
      <c r="H64" s="5"/>
      <c r="I64" s="5"/>
      <c r="J64" s="5"/>
      <c r="K64" s="5"/>
      <c r="L64" s="5"/>
      <c r="M64" s="5"/>
      <c r="N64" s="5"/>
      <c r="O64" s="5"/>
      <c r="P64" s="5"/>
    </row>
    <row r="65" spans="1:16" ht="12.75">
      <c r="A65" s="5"/>
      <c r="B65" s="5"/>
      <c r="C65" s="5"/>
      <c r="D65" s="5"/>
      <c r="E65" s="5"/>
      <c r="F65" s="5"/>
      <c r="G65" s="5"/>
      <c r="H65" s="5"/>
      <c r="I65" s="5"/>
      <c r="J65" s="5"/>
      <c r="K65" s="5"/>
      <c r="L65" s="5"/>
      <c r="M65" s="5"/>
      <c r="N65" s="5"/>
      <c r="O65" s="5"/>
      <c r="P65" s="5"/>
    </row>
    <row r="66" spans="1:16" ht="12.75">
      <c r="A66" s="5"/>
      <c r="B66" s="5"/>
      <c r="C66" s="5"/>
      <c r="D66" s="5"/>
      <c r="E66" s="5"/>
      <c r="F66" s="5"/>
      <c r="G66" s="5"/>
      <c r="H66" s="5"/>
      <c r="I66" s="5"/>
      <c r="J66" s="5"/>
      <c r="K66" s="5"/>
      <c r="L66" s="5"/>
      <c r="M66" s="5"/>
      <c r="N66" s="5"/>
      <c r="O66" s="5"/>
      <c r="P66" s="5"/>
    </row>
    <row r="67" spans="1:16" ht="12.75">
      <c r="A67" s="5"/>
      <c r="B67" s="5"/>
      <c r="C67" s="5"/>
      <c r="D67" s="5"/>
      <c r="E67" s="5"/>
      <c r="F67" s="5"/>
      <c r="G67" s="5"/>
      <c r="H67" s="5"/>
      <c r="I67" s="5"/>
      <c r="J67" s="5"/>
      <c r="K67" s="5"/>
      <c r="L67" s="5"/>
      <c r="M67" s="5"/>
      <c r="N67" s="5"/>
      <c r="O67" s="5"/>
      <c r="P67" s="5"/>
    </row>
    <row r="68" spans="1:16" ht="12.75">
      <c r="A68" s="5"/>
      <c r="B68" s="5"/>
      <c r="C68" s="5"/>
      <c r="D68" s="5"/>
      <c r="E68" s="5"/>
      <c r="F68" s="5"/>
      <c r="G68" s="5"/>
      <c r="H68" s="5"/>
      <c r="I68" s="5"/>
      <c r="J68" s="5"/>
      <c r="K68" s="5"/>
      <c r="L68" s="5"/>
      <c r="M68" s="5"/>
      <c r="N68" s="5"/>
      <c r="O68" s="5"/>
      <c r="P68" s="5"/>
    </row>
    <row r="69" spans="1:16" ht="12.75">
      <c r="A69" s="5"/>
      <c r="B69" s="5"/>
      <c r="C69" s="5"/>
      <c r="D69" s="5"/>
      <c r="E69" s="5"/>
      <c r="F69" s="5"/>
      <c r="G69" s="5"/>
      <c r="H69" s="5"/>
      <c r="I69" s="5"/>
      <c r="J69" s="5"/>
      <c r="K69" s="5"/>
      <c r="L69" s="5"/>
      <c r="M69" s="5"/>
      <c r="N69" s="5"/>
      <c r="O69" s="5"/>
      <c r="P69" s="5"/>
    </row>
    <row r="70" spans="1:16" ht="12.75">
      <c r="A70" s="5"/>
      <c r="B70" s="5"/>
      <c r="C70" s="5"/>
      <c r="D70" s="5"/>
      <c r="E70" s="5"/>
      <c r="F70" s="5"/>
      <c r="G70" s="5"/>
      <c r="H70" s="5"/>
      <c r="I70" s="5"/>
      <c r="J70" s="5"/>
      <c r="K70" s="5"/>
      <c r="L70" s="5"/>
      <c r="M70" s="5"/>
      <c r="N70" s="5"/>
      <c r="O70" s="5"/>
      <c r="P70" s="5"/>
    </row>
    <row r="71" spans="1:16" ht="12.75">
      <c r="A71" s="5"/>
      <c r="B71" s="5"/>
      <c r="C71" s="5"/>
      <c r="D71" s="5"/>
      <c r="E71" s="5"/>
      <c r="F71" s="5"/>
      <c r="G71" s="5"/>
      <c r="H71" s="5"/>
      <c r="I71" s="5"/>
      <c r="J71" s="5"/>
      <c r="K71" s="5"/>
      <c r="L71" s="5"/>
      <c r="M71" s="5"/>
      <c r="N71" s="5"/>
      <c r="O71" s="5"/>
      <c r="P71" s="5"/>
    </row>
    <row r="72" spans="1:16" ht="12.75">
      <c r="A72" s="5"/>
      <c r="B72" s="5"/>
      <c r="C72" s="5"/>
      <c r="D72" s="5"/>
      <c r="E72" s="5"/>
      <c r="F72" s="5"/>
      <c r="G72" s="5"/>
      <c r="H72" s="5"/>
      <c r="I72" s="5"/>
      <c r="J72" s="5"/>
      <c r="K72" s="5"/>
      <c r="L72" s="5"/>
      <c r="M72" s="5"/>
      <c r="N72" s="5"/>
      <c r="O72" s="5"/>
      <c r="P72" s="5"/>
    </row>
    <row r="73" spans="1:16" ht="12.75">
      <c r="A73" s="5"/>
      <c r="B73" s="5"/>
      <c r="C73" s="5"/>
      <c r="D73" s="5"/>
      <c r="E73" s="5"/>
      <c r="F73" s="5"/>
      <c r="G73" s="5"/>
      <c r="H73" s="5"/>
      <c r="I73" s="5"/>
      <c r="J73" s="5"/>
      <c r="K73" s="5"/>
      <c r="L73" s="5"/>
      <c r="M73" s="5"/>
      <c r="N73" s="5"/>
      <c r="O73" s="5"/>
      <c r="P73" s="5"/>
    </row>
    <row r="74" spans="1:16" ht="12.75">
      <c r="A74" s="5"/>
      <c r="B74" s="5"/>
      <c r="C74" s="5"/>
      <c r="D74" s="5"/>
      <c r="E74" s="5"/>
      <c r="F74" s="5"/>
      <c r="G74" s="5"/>
      <c r="H74" s="5"/>
      <c r="I74" s="5"/>
      <c r="J74" s="5"/>
      <c r="K74" s="5"/>
      <c r="L74" s="5"/>
      <c r="M74" s="5"/>
      <c r="N74" s="5"/>
      <c r="O74" s="5"/>
      <c r="P74" s="5"/>
    </row>
    <row r="75" spans="1:16" ht="12.75">
      <c r="A75" s="5"/>
      <c r="B75" s="5"/>
      <c r="C75" s="5"/>
      <c r="D75" s="5"/>
      <c r="E75" s="5"/>
      <c r="F75" s="5"/>
      <c r="G75" s="5"/>
      <c r="H75" s="5"/>
      <c r="I75" s="5"/>
      <c r="J75" s="5"/>
      <c r="K75" s="5"/>
      <c r="L75" s="5"/>
      <c r="M75" s="5"/>
      <c r="N75" s="5"/>
      <c r="O75" s="5"/>
      <c r="P75" s="5"/>
    </row>
    <row r="76" spans="1:16" ht="12.75">
      <c r="A76" s="5"/>
      <c r="B76" s="5"/>
      <c r="C76" s="5"/>
      <c r="D76" s="5"/>
      <c r="E76" s="5"/>
      <c r="F76" s="5"/>
      <c r="G76" s="5"/>
      <c r="H76" s="5"/>
      <c r="I76" s="5"/>
      <c r="J76" s="5"/>
      <c r="K76" s="5"/>
      <c r="L76" s="5"/>
      <c r="M76" s="5"/>
      <c r="N76" s="5"/>
      <c r="O76" s="5"/>
      <c r="P76" s="5"/>
    </row>
    <row r="77" spans="1:16" ht="12.75">
      <c r="A77" s="5"/>
      <c r="B77" s="5"/>
      <c r="C77" s="5"/>
      <c r="D77" s="5"/>
      <c r="E77" s="5"/>
      <c r="F77" s="5"/>
      <c r="G77" s="5"/>
      <c r="H77" s="5"/>
      <c r="I77" s="5"/>
      <c r="J77" s="5"/>
      <c r="K77" s="5"/>
      <c r="L77" s="5"/>
      <c r="M77" s="5"/>
      <c r="N77" s="5"/>
      <c r="O77" s="5"/>
      <c r="P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5"/>
      <c r="P80" s="5"/>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5"/>
      <c r="B86" s="5"/>
      <c r="C86" s="5"/>
      <c r="D86" s="5"/>
      <c r="E86" s="5"/>
      <c r="F86" s="5"/>
      <c r="G86" s="5"/>
      <c r="H86" s="5"/>
      <c r="I86" s="5"/>
      <c r="J86" s="5"/>
      <c r="K86" s="5"/>
      <c r="L86" s="5"/>
      <c r="M86" s="5"/>
      <c r="N86" s="5"/>
      <c r="O86" s="5"/>
      <c r="P86" s="5"/>
    </row>
    <row r="87" spans="1:16" ht="12.75">
      <c r="A87" s="5"/>
      <c r="B87" s="5"/>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5"/>
      <c r="B95" s="5"/>
      <c r="C95" s="5"/>
      <c r="D95" s="5"/>
      <c r="E95" s="5"/>
      <c r="F95" s="5"/>
      <c r="G95" s="5"/>
      <c r="H95" s="5"/>
      <c r="I95" s="5"/>
      <c r="J95" s="5"/>
      <c r="K95" s="5"/>
      <c r="L95" s="5"/>
      <c r="M95" s="5"/>
      <c r="N95" s="5"/>
      <c r="O95" s="5"/>
      <c r="P95" s="5"/>
    </row>
    <row r="96" spans="1:16" ht="12.75">
      <c r="A96" s="5"/>
      <c r="B96" s="5"/>
      <c r="C96" s="5"/>
      <c r="D96" s="5"/>
      <c r="E96" s="5"/>
      <c r="F96" s="5"/>
      <c r="G96" s="5"/>
      <c r="H96" s="5"/>
      <c r="I96" s="5"/>
      <c r="J96" s="5"/>
      <c r="K96" s="5"/>
      <c r="L96" s="5"/>
      <c r="M96" s="5"/>
      <c r="N96" s="5"/>
      <c r="O96" s="5"/>
      <c r="P96" s="5"/>
    </row>
    <row r="97" spans="1:16" ht="12.75">
      <c r="A97" s="5"/>
      <c r="B97" s="5"/>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5"/>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5"/>
      <c r="C103" s="5"/>
      <c r="D103" s="5"/>
      <c r="E103" s="5"/>
      <c r="F103" s="5"/>
      <c r="G103" s="5"/>
      <c r="H103" s="5"/>
      <c r="I103" s="5"/>
      <c r="J103" s="5"/>
      <c r="K103" s="5"/>
      <c r="L103" s="5"/>
      <c r="M103" s="5"/>
      <c r="N103" s="5"/>
      <c r="O103" s="5"/>
      <c r="P103" s="5"/>
    </row>
    <row r="104" spans="1:16" ht="12.75">
      <c r="A104" s="5"/>
      <c r="B104" s="5"/>
      <c r="C104" s="5"/>
      <c r="D104" s="5"/>
      <c r="E104" s="5"/>
      <c r="F104" s="5"/>
      <c r="G104" s="5"/>
      <c r="H104" s="5"/>
      <c r="I104" s="5"/>
      <c r="J104" s="5"/>
      <c r="K104" s="5"/>
      <c r="L104" s="5"/>
      <c r="M104" s="5"/>
      <c r="N104" s="5"/>
      <c r="O104" s="5"/>
      <c r="P104" s="5"/>
    </row>
    <row r="105" spans="1:16" ht="12.75">
      <c r="A105" s="5"/>
      <c r="B105" s="5"/>
      <c r="C105" s="5"/>
      <c r="D105" s="5"/>
      <c r="E105" s="5"/>
      <c r="F105" s="5"/>
      <c r="G105" s="5"/>
      <c r="H105" s="5"/>
      <c r="I105" s="5"/>
      <c r="J105" s="5"/>
      <c r="K105" s="5"/>
      <c r="L105" s="5"/>
      <c r="M105" s="5"/>
      <c r="N105" s="5"/>
      <c r="O105" s="5"/>
      <c r="P105" s="5"/>
    </row>
    <row r="106" spans="1:16" ht="12.75">
      <c r="A106" s="5"/>
      <c r="B106" s="5"/>
      <c r="C106" s="5"/>
      <c r="D106" s="5"/>
      <c r="E106" s="5"/>
      <c r="F106" s="5"/>
      <c r="G106" s="5"/>
      <c r="H106" s="5"/>
      <c r="I106" s="5"/>
      <c r="J106" s="5"/>
      <c r="K106" s="5"/>
      <c r="L106" s="5"/>
      <c r="M106" s="5"/>
      <c r="N106" s="5"/>
      <c r="O106" s="5"/>
      <c r="P106" s="5"/>
    </row>
    <row r="107" spans="1:16" ht="12.75">
      <c r="A107" s="5"/>
      <c r="B107" s="5"/>
      <c r="C107" s="5"/>
      <c r="D107" s="5"/>
      <c r="E107" s="5"/>
      <c r="F107" s="5"/>
      <c r="G107" s="5"/>
      <c r="H107" s="5"/>
      <c r="I107" s="5"/>
      <c r="J107" s="5"/>
      <c r="K107" s="5"/>
      <c r="L107" s="5"/>
      <c r="M107" s="5"/>
      <c r="N107" s="5"/>
      <c r="O107" s="5"/>
      <c r="P107" s="5"/>
    </row>
    <row r="108" spans="1:16" ht="12.75">
      <c r="A108" s="5"/>
      <c r="B108" s="5"/>
      <c r="C108" s="5"/>
      <c r="D108" s="5"/>
      <c r="E108" s="5"/>
      <c r="F108" s="5"/>
      <c r="G108" s="5"/>
      <c r="H108" s="5"/>
      <c r="I108" s="5"/>
      <c r="J108" s="5"/>
      <c r="K108" s="5"/>
      <c r="L108" s="5"/>
      <c r="M108" s="5"/>
      <c r="N108" s="5"/>
      <c r="O108" s="5"/>
      <c r="P108" s="5"/>
    </row>
    <row r="109" spans="1:16" ht="12.75">
      <c r="A109" s="5"/>
      <c r="B109" s="5"/>
      <c r="C109" s="5"/>
      <c r="D109" s="5"/>
      <c r="E109" s="5"/>
      <c r="F109" s="5"/>
      <c r="G109" s="5"/>
      <c r="H109" s="5"/>
      <c r="I109" s="5"/>
      <c r="J109" s="5"/>
      <c r="K109" s="5"/>
      <c r="L109" s="5"/>
      <c r="M109" s="5"/>
      <c r="N109" s="5"/>
      <c r="O109" s="5"/>
      <c r="P109" s="5"/>
    </row>
    <row r="110" spans="1:16" ht="12.75">
      <c r="A110" s="5"/>
      <c r="B110" s="5"/>
      <c r="C110" s="5"/>
      <c r="D110" s="5"/>
      <c r="E110" s="5"/>
      <c r="F110" s="5"/>
      <c r="G110" s="5"/>
      <c r="H110" s="5"/>
      <c r="I110" s="5"/>
      <c r="J110" s="5"/>
      <c r="K110" s="5"/>
      <c r="L110" s="5"/>
      <c r="M110" s="5"/>
      <c r="N110" s="5"/>
      <c r="O110" s="5"/>
      <c r="P110" s="5"/>
    </row>
    <row r="111" spans="1:16" ht="12.75">
      <c r="A111" s="5"/>
      <c r="B111" s="5"/>
      <c r="C111" s="5"/>
      <c r="D111" s="5"/>
      <c r="E111" s="5"/>
      <c r="F111" s="5"/>
      <c r="G111" s="5"/>
      <c r="H111" s="5"/>
      <c r="I111" s="5"/>
      <c r="J111" s="5"/>
      <c r="K111" s="5"/>
      <c r="L111" s="5"/>
      <c r="M111" s="5"/>
      <c r="N111" s="5"/>
      <c r="O111" s="5"/>
      <c r="P111" s="5"/>
    </row>
    <row r="112" spans="1:16" ht="12.75">
      <c r="A112" s="5"/>
      <c r="B112" s="5"/>
      <c r="C112" s="5"/>
      <c r="D112" s="5"/>
      <c r="E112" s="5"/>
      <c r="F112" s="5"/>
      <c r="G112" s="5"/>
      <c r="H112" s="5"/>
      <c r="I112" s="5"/>
      <c r="J112" s="5"/>
      <c r="K112" s="5"/>
      <c r="L112" s="5"/>
      <c r="M112" s="5"/>
      <c r="N112" s="5"/>
      <c r="O112" s="5"/>
      <c r="P112" s="5"/>
    </row>
    <row r="113" spans="1:16" ht="12.75">
      <c r="A113" s="5"/>
      <c r="B113" s="5"/>
      <c r="C113" s="5"/>
      <c r="D113" s="5"/>
      <c r="E113" s="5"/>
      <c r="F113" s="5"/>
      <c r="G113" s="5"/>
      <c r="H113" s="5"/>
      <c r="I113" s="5"/>
      <c r="J113" s="5"/>
      <c r="K113" s="5"/>
      <c r="L113" s="5"/>
      <c r="M113" s="5"/>
      <c r="N113" s="5"/>
      <c r="O113" s="5"/>
      <c r="P113" s="5"/>
    </row>
    <row r="114" spans="1:16" ht="12.75">
      <c r="A114" s="5"/>
      <c r="B114" s="5"/>
      <c r="C114" s="5"/>
      <c r="D114" s="5"/>
      <c r="E114" s="5"/>
      <c r="F114" s="5"/>
      <c r="G114" s="5"/>
      <c r="H114" s="5"/>
      <c r="I114" s="5"/>
      <c r="J114" s="5"/>
      <c r="K114" s="5"/>
      <c r="L114" s="5"/>
      <c r="M114" s="5"/>
      <c r="N114" s="5"/>
      <c r="O114" s="5"/>
      <c r="P114" s="5"/>
    </row>
    <row r="115" spans="1:16" ht="12.75">
      <c r="A115" s="5"/>
      <c r="B115" s="5"/>
      <c r="C115" s="5"/>
      <c r="D115" s="5"/>
      <c r="E115" s="5"/>
      <c r="F115" s="5"/>
      <c r="G115" s="5"/>
      <c r="H115" s="5"/>
      <c r="I115" s="5"/>
      <c r="J115" s="5"/>
      <c r="K115" s="5"/>
      <c r="L115" s="5"/>
      <c r="M115" s="5"/>
      <c r="N115" s="5"/>
      <c r="O115" s="5"/>
      <c r="P115" s="5"/>
    </row>
    <row r="116" spans="1:16" ht="12.75">
      <c r="A116" s="5"/>
      <c r="B116" s="5"/>
      <c r="C116" s="5"/>
      <c r="D116" s="5"/>
      <c r="E116" s="5"/>
      <c r="F116" s="5"/>
      <c r="G116" s="5"/>
      <c r="H116" s="5"/>
      <c r="I116" s="5"/>
      <c r="J116" s="5"/>
      <c r="K116" s="5"/>
      <c r="L116" s="5"/>
      <c r="M116" s="5"/>
      <c r="N116" s="5"/>
      <c r="O116" s="5"/>
      <c r="P116" s="5"/>
    </row>
    <row r="117" spans="1:16" ht="12.75">
      <c r="A117" s="5"/>
      <c r="B117" s="5"/>
      <c r="C117" s="5"/>
      <c r="D117" s="5"/>
      <c r="E117" s="5"/>
      <c r="F117" s="5"/>
      <c r="G117" s="5"/>
      <c r="H117" s="5"/>
      <c r="I117" s="5"/>
      <c r="J117" s="5"/>
      <c r="K117" s="5"/>
      <c r="L117" s="5"/>
      <c r="M117" s="5"/>
      <c r="N117" s="5"/>
      <c r="O117" s="5"/>
      <c r="P117" s="5"/>
    </row>
    <row r="118" spans="1:16" ht="12.75">
      <c r="A118" s="5"/>
      <c r="B118" s="5"/>
      <c r="C118" s="5"/>
      <c r="D118" s="5"/>
      <c r="E118" s="5"/>
      <c r="F118" s="5"/>
      <c r="G118" s="5"/>
      <c r="H118" s="5"/>
      <c r="I118" s="5"/>
      <c r="J118" s="5"/>
      <c r="K118" s="5"/>
      <c r="L118" s="5"/>
      <c r="M118" s="5"/>
      <c r="N118" s="5"/>
      <c r="O118" s="5"/>
      <c r="P118" s="5"/>
    </row>
    <row r="119" spans="1:16" ht="12.75">
      <c r="A119" s="5"/>
      <c r="B119" s="5"/>
      <c r="C119" s="5"/>
      <c r="D119" s="5"/>
      <c r="E119" s="5"/>
      <c r="F119" s="5"/>
      <c r="G119" s="5"/>
      <c r="H119" s="5"/>
      <c r="I119" s="5"/>
      <c r="J119" s="5"/>
      <c r="K119" s="5"/>
      <c r="L119" s="5"/>
      <c r="M119" s="5"/>
      <c r="N119" s="5"/>
      <c r="O119" s="5"/>
      <c r="P119" s="5"/>
    </row>
    <row r="120" spans="1:16" ht="12.75">
      <c r="A120" s="5"/>
      <c r="B120" s="5"/>
      <c r="C120" s="5"/>
      <c r="D120" s="5"/>
      <c r="E120" s="5"/>
      <c r="F120" s="5"/>
      <c r="G120" s="5"/>
      <c r="H120" s="5"/>
      <c r="I120" s="5"/>
      <c r="J120" s="5"/>
      <c r="K120" s="5"/>
      <c r="L120" s="5"/>
      <c r="M120" s="5"/>
      <c r="N120" s="5"/>
      <c r="O120" s="5"/>
      <c r="P120" s="5"/>
    </row>
    <row r="121" spans="1:16" ht="12.75">
      <c r="A121" s="5"/>
      <c r="B121" s="5"/>
      <c r="C121" s="5"/>
      <c r="D121" s="5"/>
      <c r="E121" s="5"/>
      <c r="F121" s="5"/>
      <c r="G121" s="5"/>
      <c r="H121" s="5"/>
      <c r="I121" s="5"/>
      <c r="J121" s="5"/>
      <c r="K121" s="5"/>
      <c r="L121" s="5"/>
      <c r="M121" s="5"/>
      <c r="N121" s="5"/>
      <c r="O121" s="5"/>
      <c r="P121" s="5"/>
    </row>
    <row r="122" spans="1:16" ht="12.75">
      <c r="A122" s="5"/>
      <c r="B122" s="5"/>
      <c r="C122" s="5"/>
      <c r="D122" s="5"/>
      <c r="E122" s="5"/>
      <c r="F122" s="5"/>
      <c r="G122" s="5"/>
      <c r="H122" s="5"/>
      <c r="I122" s="5"/>
      <c r="J122" s="5"/>
      <c r="K122" s="5"/>
      <c r="L122" s="5"/>
      <c r="M122" s="5"/>
      <c r="N122" s="5"/>
      <c r="O122" s="5"/>
      <c r="P122" s="5"/>
    </row>
    <row r="123" spans="1:16" ht="12.75">
      <c r="A123" s="5"/>
      <c r="B123" s="5"/>
      <c r="C123" s="5"/>
      <c r="D123" s="5"/>
      <c r="E123" s="5"/>
      <c r="F123" s="5"/>
      <c r="G123" s="5"/>
      <c r="H123" s="5"/>
      <c r="I123" s="5"/>
      <c r="J123" s="5"/>
      <c r="K123" s="5"/>
      <c r="L123" s="5"/>
      <c r="M123" s="5"/>
      <c r="N123" s="5"/>
      <c r="O123" s="5"/>
      <c r="P123" s="5"/>
    </row>
    <row r="124" spans="1:16" ht="12.75">
      <c r="A124" s="5"/>
      <c r="B124" s="5"/>
      <c r="C124" s="5"/>
      <c r="D124" s="5"/>
      <c r="E124" s="5"/>
      <c r="F124" s="5"/>
      <c r="G124" s="5"/>
      <c r="H124" s="5"/>
      <c r="I124" s="5"/>
      <c r="J124" s="5"/>
      <c r="K124" s="5"/>
      <c r="L124" s="5"/>
      <c r="M124" s="5"/>
      <c r="N124" s="5"/>
      <c r="O124" s="5"/>
      <c r="P124" s="5"/>
    </row>
    <row r="125" spans="1:16" ht="12.75">
      <c r="A125" s="5"/>
      <c r="B125" s="5"/>
      <c r="C125" s="5"/>
      <c r="D125" s="5"/>
      <c r="E125" s="5"/>
      <c r="F125" s="5"/>
      <c r="G125" s="5"/>
      <c r="H125" s="5"/>
      <c r="I125" s="5"/>
      <c r="J125" s="5"/>
      <c r="K125" s="5"/>
      <c r="L125" s="5"/>
      <c r="M125" s="5"/>
      <c r="N125" s="5"/>
      <c r="O125" s="5"/>
      <c r="P125" s="5"/>
    </row>
    <row r="126" spans="1:16" ht="12.75">
      <c r="A126" s="5"/>
      <c r="B126" s="5"/>
      <c r="C126" s="5"/>
      <c r="D126" s="5"/>
      <c r="E126" s="5"/>
      <c r="F126" s="5"/>
      <c r="G126" s="5"/>
      <c r="H126" s="5"/>
      <c r="I126" s="5"/>
      <c r="J126" s="5"/>
      <c r="K126" s="5"/>
      <c r="L126" s="5"/>
      <c r="M126" s="5"/>
      <c r="N126" s="5"/>
      <c r="O126" s="5"/>
      <c r="P126" s="5"/>
    </row>
    <row r="127" spans="1:16" ht="12.75">
      <c r="A127" s="5"/>
      <c r="B127" s="5"/>
      <c r="C127" s="5"/>
      <c r="D127" s="5"/>
      <c r="E127" s="5"/>
      <c r="F127" s="5"/>
      <c r="G127" s="5"/>
      <c r="H127" s="5"/>
      <c r="I127" s="5"/>
      <c r="J127" s="5"/>
      <c r="K127" s="5"/>
      <c r="L127" s="5"/>
      <c r="M127" s="5"/>
      <c r="N127" s="5"/>
      <c r="O127" s="5"/>
      <c r="P127" s="5"/>
    </row>
    <row r="128" spans="1:16" ht="12.75">
      <c r="A128" s="5"/>
      <c r="B128" s="5"/>
      <c r="C128" s="5"/>
      <c r="D128" s="5"/>
      <c r="E128" s="5"/>
      <c r="F128" s="5"/>
      <c r="G128" s="5"/>
      <c r="H128" s="5"/>
      <c r="I128" s="5"/>
      <c r="J128" s="5"/>
      <c r="K128" s="5"/>
      <c r="L128" s="5"/>
      <c r="M128" s="5"/>
      <c r="N128" s="5"/>
      <c r="O128" s="5"/>
      <c r="P128" s="5"/>
    </row>
    <row r="129" spans="1:16" ht="12.75">
      <c r="A129" s="5"/>
      <c r="B129" s="5"/>
      <c r="C129" s="5"/>
      <c r="D129" s="5"/>
      <c r="E129" s="5"/>
      <c r="F129" s="5"/>
      <c r="G129" s="5"/>
      <c r="H129" s="5"/>
      <c r="I129" s="5"/>
      <c r="J129" s="5"/>
      <c r="K129" s="5"/>
      <c r="L129" s="5"/>
      <c r="M129" s="5"/>
      <c r="N129" s="5"/>
      <c r="O129" s="5"/>
      <c r="P129" s="5"/>
    </row>
    <row r="130" spans="1:16" ht="12.75">
      <c r="A130" s="5"/>
      <c r="B130" s="5"/>
      <c r="C130" s="5"/>
      <c r="D130" s="5"/>
      <c r="E130" s="5"/>
      <c r="F130" s="5"/>
      <c r="G130" s="5"/>
      <c r="H130" s="5"/>
      <c r="I130" s="5"/>
      <c r="J130" s="5"/>
      <c r="K130" s="5"/>
      <c r="L130" s="5"/>
      <c r="M130" s="5"/>
      <c r="N130" s="5"/>
      <c r="O130" s="5"/>
      <c r="P130" s="5"/>
    </row>
    <row r="131" spans="1:16" ht="12.75">
      <c r="A131" s="5"/>
      <c r="B131" s="5"/>
      <c r="C131" s="5"/>
      <c r="D131" s="5"/>
      <c r="E131" s="5"/>
      <c r="F131" s="5"/>
      <c r="G131" s="5"/>
      <c r="H131" s="5"/>
      <c r="I131" s="5"/>
      <c r="J131" s="5"/>
      <c r="K131" s="5"/>
      <c r="L131" s="5"/>
      <c r="M131" s="5"/>
      <c r="N131" s="5"/>
      <c r="O131" s="5"/>
      <c r="P131" s="5"/>
    </row>
    <row r="132" spans="1:16" ht="12.75">
      <c r="A132" s="5"/>
      <c r="B132" s="5"/>
      <c r="C132" s="5"/>
      <c r="D132" s="5"/>
      <c r="E132" s="5"/>
      <c r="F132" s="5"/>
      <c r="G132" s="5"/>
      <c r="H132" s="5"/>
      <c r="I132" s="5"/>
      <c r="J132" s="5"/>
      <c r="K132" s="5"/>
      <c r="L132" s="5"/>
      <c r="M132" s="5"/>
      <c r="N132" s="5"/>
      <c r="O132" s="5"/>
      <c r="P132" s="5"/>
    </row>
    <row r="133" spans="1:16" ht="12.75">
      <c r="A133" s="5"/>
      <c r="B133" s="5"/>
      <c r="C133" s="5"/>
      <c r="D133" s="5"/>
      <c r="E133" s="5"/>
      <c r="F133" s="5"/>
      <c r="G133" s="5"/>
      <c r="H133" s="5"/>
      <c r="I133" s="5"/>
      <c r="J133" s="5"/>
      <c r="K133" s="5"/>
      <c r="L133" s="5"/>
      <c r="M133" s="5"/>
      <c r="N133" s="5"/>
      <c r="O133" s="5"/>
      <c r="P133" s="5"/>
    </row>
    <row r="134" spans="1:16" ht="12.75">
      <c r="A134" s="5"/>
      <c r="B134" s="5"/>
      <c r="C134" s="5"/>
      <c r="D134" s="5"/>
      <c r="E134" s="5"/>
      <c r="F134" s="5"/>
      <c r="G134" s="5"/>
      <c r="H134" s="5"/>
      <c r="I134" s="5"/>
      <c r="J134" s="5"/>
      <c r="K134" s="5"/>
      <c r="L134" s="5"/>
      <c r="M134" s="5"/>
      <c r="N134" s="5"/>
      <c r="O134" s="5"/>
      <c r="P134" s="5"/>
    </row>
    <row r="135" spans="1:16" ht="12.75">
      <c r="A135" s="5"/>
      <c r="B135" s="5"/>
      <c r="C135" s="5"/>
      <c r="D135" s="5"/>
      <c r="E135" s="5"/>
      <c r="F135" s="5"/>
      <c r="G135" s="5"/>
      <c r="H135" s="5"/>
      <c r="I135" s="5"/>
      <c r="J135" s="5"/>
      <c r="K135" s="5"/>
      <c r="L135" s="5"/>
      <c r="M135" s="5"/>
      <c r="N135" s="5"/>
      <c r="O135" s="5"/>
      <c r="P135" s="5"/>
    </row>
    <row r="136" spans="1:16" ht="12.75">
      <c r="A136" s="5"/>
      <c r="B136" s="5"/>
      <c r="C136" s="5"/>
      <c r="D136" s="5"/>
      <c r="E136" s="5"/>
      <c r="F136" s="5"/>
      <c r="G136" s="5"/>
      <c r="H136" s="5"/>
      <c r="I136" s="5"/>
      <c r="J136" s="5"/>
      <c r="K136" s="5"/>
      <c r="L136" s="5"/>
      <c r="M136" s="5"/>
      <c r="N136" s="5"/>
      <c r="O136" s="5"/>
      <c r="P136" s="5"/>
    </row>
    <row r="137" spans="1:16" ht="12.75">
      <c r="A137" s="5"/>
      <c r="B137" s="5"/>
      <c r="C137" s="5"/>
      <c r="D137" s="5"/>
      <c r="E137" s="5"/>
      <c r="F137" s="5"/>
      <c r="G137" s="5"/>
      <c r="H137" s="5"/>
      <c r="I137" s="5"/>
      <c r="J137" s="5"/>
      <c r="K137" s="5"/>
      <c r="L137" s="5"/>
      <c r="M137" s="5"/>
      <c r="N137" s="5"/>
      <c r="O137" s="5"/>
      <c r="P137" s="5"/>
    </row>
    <row r="138" spans="1:16" ht="12.75">
      <c r="A138" s="5"/>
      <c r="B138" s="5"/>
      <c r="C138" s="5"/>
      <c r="D138" s="5"/>
      <c r="E138" s="5"/>
      <c r="F138" s="5"/>
      <c r="G138" s="5"/>
      <c r="H138" s="5"/>
      <c r="I138" s="5"/>
      <c r="J138" s="5"/>
      <c r="K138" s="5"/>
      <c r="L138" s="5"/>
      <c r="M138" s="5"/>
      <c r="N138" s="5"/>
      <c r="O138" s="5"/>
      <c r="P138" s="5"/>
    </row>
    <row r="139" spans="1:16" ht="12.75">
      <c r="A139" s="5"/>
      <c r="B139" s="5"/>
      <c r="C139" s="5"/>
      <c r="D139" s="5"/>
      <c r="E139" s="5"/>
      <c r="F139" s="5"/>
      <c r="G139" s="5"/>
      <c r="H139" s="5"/>
      <c r="I139" s="5"/>
      <c r="J139" s="5"/>
      <c r="K139" s="5"/>
      <c r="L139" s="5"/>
      <c r="M139" s="5"/>
      <c r="N139" s="5"/>
      <c r="O139" s="5"/>
      <c r="P139" s="5"/>
    </row>
    <row r="140" spans="1:16" ht="12.75">
      <c r="A140" s="5"/>
      <c r="B140" s="5"/>
      <c r="C140" s="5"/>
      <c r="D140" s="5"/>
      <c r="E140" s="5"/>
      <c r="F140" s="5"/>
      <c r="G140" s="5"/>
      <c r="H140" s="5"/>
      <c r="I140" s="5"/>
      <c r="J140" s="5"/>
      <c r="K140" s="5"/>
      <c r="L140" s="5"/>
      <c r="M140" s="5"/>
      <c r="N140" s="5"/>
      <c r="O140" s="5"/>
      <c r="P140" s="5"/>
    </row>
    <row r="141" spans="1:16" ht="12.75">
      <c r="A141" s="5"/>
      <c r="B141" s="5"/>
      <c r="C141" s="5"/>
      <c r="D141" s="5"/>
      <c r="E141" s="5"/>
      <c r="F141" s="5"/>
      <c r="G141" s="5"/>
      <c r="H141" s="5"/>
      <c r="I141" s="5"/>
      <c r="J141" s="5"/>
      <c r="K141" s="5"/>
      <c r="L141" s="5"/>
      <c r="M141" s="5"/>
      <c r="N141" s="5"/>
      <c r="O141" s="5"/>
      <c r="P141" s="5"/>
    </row>
    <row r="142" spans="1:16" ht="12.75">
      <c r="A142" s="5"/>
      <c r="B142" s="5"/>
      <c r="C142" s="5"/>
      <c r="D142" s="5"/>
      <c r="E142" s="5"/>
      <c r="F142" s="5"/>
      <c r="G142" s="5"/>
      <c r="H142" s="5"/>
      <c r="I142" s="5"/>
      <c r="J142" s="5"/>
      <c r="K142" s="5"/>
      <c r="L142" s="5"/>
      <c r="M142" s="5"/>
      <c r="N142" s="5"/>
      <c r="O142" s="5"/>
      <c r="P142" s="5"/>
    </row>
    <row r="143" spans="1:16" ht="12.75">
      <c r="A143" s="5"/>
      <c r="B143" s="5"/>
      <c r="C143" s="5"/>
      <c r="D143" s="5"/>
      <c r="E143" s="5"/>
      <c r="F143" s="5"/>
      <c r="G143" s="5"/>
      <c r="H143" s="5"/>
      <c r="I143" s="5"/>
      <c r="J143" s="5"/>
      <c r="K143" s="5"/>
      <c r="L143" s="5"/>
      <c r="M143" s="5"/>
      <c r="N143" s="5"/>
      <c r="O143" s="5"/>
      <c r="P143" s="5"/>
    </row>
    <row r="144" spans="1:16" ht="12.75">
      <c r="A144" s="5"/>
      <c r="B144" s="5"/>
      <c r="C144" s="5"/>
      <c r="D144" s="5"/>
      <c r="E144" s="5"/>
      <c r="F144" s="5"/>
      <c r="G144" s="5"/>
      <c r="H144" s="5"/>
      <c r="I144" s="5"/>
      <c r="J144" s="5"/>
      <c r="K144" s="5"/>
      <c r="L144" s="5"/>
      <c r="M144" s="5"/>
      <c r="N144" s="5"/>
      <c r="O144" s="5"/>
      <c r="P144" s="5"/>
    </row>
    <row r="145" spans="1:16" ht="12.75">
      <c r="A145" s="5"/>
      <c r="B145" s="5"/>
      <c r="C145" s="5"/>
      <c r="D145" s="5"/>
      <c r="E145" s="5"/>
      <c r="F145" s="5"/>
      <c r="G145" s="5"/>
      <c r="H145" s="5"/>
      <c r="I145" s="5"/>
      <c r="J145" s="5"/>
      <c r="K145" s="5"/>
      <c r="L145" s="5"/>
      <c r="M145" s="5"/>
      <c r="N145" s="5"/>
      <c r="O145" s="5"/>
      <c r="P145" s="5"/>
    </row>
    <row r="146" spans="1:16" ht="12.75">
      <c r="A146" s="5"/>
      <c r="B146" s="5"/>
      <c r="C146" s="5"/>
      <c r="D146" s="5"/>
      <c r="E146" s="5"/>
      <c r="F146" s="5"/>
      <c r="G146" s="5"/>
      <c r="H146" s="5"/>
      <c r="I146" s="5"/>
      <c r="J146" s="5"/>
      <c r="K146" s="5"/>
      <c r="L146" s="5"/>
      <c r="M146" s="5"/>
      <c r="N146" s="5"/>
      <c r="O146" s="5"/>
      <c r="P146" s="5"/>
    </row>
    <row r="147" spans="1:16" ht="12.75">
      <c r="A147" s="5"/>
      <c r="B147" s="5"/>
      <c r="C147" s="5"/>
      <c r="D147" s="5"/>
      <c r="E147" s="5"/>
      <c r="F147" s="5"/>
      <c r="G147" s="5"/>
      <c r="H147" s="5"/>
      <c r="I147" s="5"/>
      <c r="J147" s="5"/>
      <c r="K147" s="5"/>
      <c r="L147" s="5"/>
      <c r="M147" s="5"/>
      <c r="N147" s="5"/>
      <c r="O147" s="5"/>
      <c r="P147" s="5"/>
    </row>
    <row r="148" spans="1:16" ht="12.75">
      <c r="A148" s="5"/>
      <c r="B148" s="5"/>
      <c r="C148" s="5"/>
      <c r="D148" s="5"/>
      <c r="E148" s="5"/>
      <c r="F148" s="5"/>
      <c r="G148" s="5"/>
      <c r="H148" s="5"/>
      <c r="I148" s="5"/>
      <c r="J148" s="5"/>
      <c r="K148" s="5"/>
      <c r="L148" s="5"/>
      <c r="M148" s="5"/>
      <c r="N148" s="5"/>
      <c r="O148" s="5"/>
      <c r="P148" s="5"/>
    </row>
    <row r="149" spans="1:16" ht="12.75">
      <c r="A149" s="5"/>
      <c r="B149" s="5"/>
      <c r="C149" s="5"/>
      <c r="D149" s="5"/>
      <c r="E149" s="5"/>
      <c r="F149" s="5"/>
      <c r="G149" s="5"/>
      <c r="H149" s="5"/>
      <c r="I149" s="5"/>
      <c r="J149" s="5"/>
      <c r="K149" s="5"/>
      <c r="L149" s="5"/>
      <c r="M149" s="5"/>
      <c r="N149" s="5"/>
      <c r="O149" s="5"/>
      <c r="P149" s="5"/>
    </row>
    <row r="150" spans="1:16" ht="12.75">
      <c r="A150" s="5"/>
      <c r="B150" s="5"/>
      <c r="C150" s="5"/>
      <c r="D150" s="5"/>
      <c r="E150" s="5"/>
      <c r="F150" s="5"/>
      <c r="G150" s="5"/>
      <c r="H150" s="5"/>
      <c r="I150" s="5"/>
      <c r="J150" s="5"/>
      <c r="K150" s="5"/>
      <c r="L150" s="5"/>
      <c r="M150" s="5"/>
      <c r="N150" s="5"/>
      <c r="O150" s="5"/>
      <c r="P150" s="5"/>
    </row>
    <row r="151" spans="1:16" ht="12.75">
      <c r="A151" s="5"/>
      <c r="B151" s="5"/>
      <c r="C151" s="5"/>
      <c r="D151" s="5"/>
      <c r="E151" s="5"/>
      <c r="F151" s="5"/>
      <c r="G151" s="5"/>
      <c r="H151" s="5"/>
      <c r="I151" s="5"/>
      <c r="J151" s="5"/>
      <c r="K151" s="5"/>
      <c r="L151" s="5"/>
      <c r="M151" s="5"/>
      <c r="N151" s="5"/>
      <c r="O151" s="5"/>
      <c r="P151" s="5"/>
    </row>
    <row r="152" spans="1:16" ht="12.75">
      <c r="A152" s="5"/>
      <c r="B152" s="5"/>
      <c r="C152" s="5"/>
      <c r="D152" s="5"/>
      <c r="E152" s="5"/>
      <c r="F152" s="5"/>
      <c r="G152" s="5"/>
      <c r="H152" s="5"/>
      <c r="I152" s="5"/>
      <c r="J152" s="5"/>
      <c r="K152" s="5"/>
      <c r="L152" s="5"/>
      <c r="M152" s="5"/>
      <c r="N152" s="5"/>
      <c r="O152" s="5"/>
      <c r="P152" s="5"/>
    </row>
    <row r="153" spans="1:16" ht="12.75">
      <c r="A153" s="5"/>
      <c r="B153" s="5"/>
      <c r="C153" s="5"/>
      <c r="D153" s="5"/>
      <c r="E153" s="5"/>
      <c r="F153" s="5"/>
      <c r="G153" s="5"/>
      <c r="H153" s="5"/>
      <c r="I153" s="5"/>
      <c r="J153" s="5"/>
      <c r="K153" s="5"/>
      <c r="L153" s="5"/>
      <c r="M153" s="5"/>
      <c r="N153" s="5"/>
      <c r="O153" s="5"/>
      <c r="P153" s="5"/>
    </row>
    <row r="154" spans="1:16" ht="12.75">
      <c r="A154" s="5"/>
      <c r="B154" s="5"/>
      <c r="C154" s="5"/>
      <c r="D154" s="5"/>
      <c r="E154" s="5"/>
      <c r="F154" s="5"/>
      <c r="G154" s="5"/>
      <c r="H154" s="5"/>
      <c r="I154" s="5"/>
      <c r="J154" s="5"/>
      <c r="K154" s="5"/>
      <c r="L154" s="5"/>
      <c r="M154" s="5"/>
      <c r="N154" s="5"/>
      <c r="O154" s="5"/>
      <c r="P154" s="5"/>
    </row>
    <row r="155" spans="1:16" ht="12.75">
      <c r="A155" s="5"/>
      <c r="B155" s="5"/>
      <c r="C155" s="5"/>
      <c r="D155" s="5"/>
      <c r="E155" s="5"/>
      <c r="F155" s="5"/>
      <c r="G155" s="5"/>
      <c r="H155" s="5"/>
      <c r="I155" s="5"/>
      <c r="J155" s="5"/>
      <c r="K155" s="5"/>
      <c r="L155" s="5"/>
      <c r="M155" s="5"/>
      <c r="N155" s="5"/>
      <c r="O155" s="5"/>
      <c r="P155" s="5"/>
    </row>
    <row r="156" spans="1:16" ht="12.75">
      <c r="A156" s="5"/>
      <c r="B156" s="5"/>
      <c r="C156" s="5"/>
      <c r="D156" s="5"/>
      <c r="E156" s="5"/>
      <c r="F156" s="5"/>
      <c r="G156" s="5"/>
      <c r="H156" s="5"/>
      <c r="I156" s="5"/>
      <c r="J156" s="5"/>
      <c r="K156" s="5"/>
      <c r="L156" s="5"/>
      <c r="M156" s="5"/>
      <c r="N156" s="5"/>
      <c r="O156" s="5"/>
      <c r="P156" s="5"/>
    </row>
    <row r="157" spans="1:16" ht="12.75">
      <c r="A157" s="5"/>
      <c r="B157" s="5"/>
      <c r="C157" s="5"/>
      <c r="D157" s="5"/>
      <c r="E157" s="5"/>
      <c r="F157" s="5"/>
      <c r="G157" s="5"/>
      <c r="H157" s="5"/>
      <c r="I157" s="5"/>
      <c r="J157" s="5"/>
      <c r="K157" s="5"/>
      <c r="L157" s="5"/>
      <c r="M157" s="5"/>
      <c r="N157" s="5"/>
      <c r="O157" s="5"/>
      <c r="P157" s="5"/>
    </row>
    <row r="158" spans="1:16" ht="12.75">
      <c r="A158" s="5"/>
      <c r="B158" s="5"/>
      <c r="C158" s="5"/>
      <c r="D158" s="5"/>
      <c r="E158" s="5"/>
      <c r="F158" s="5"/>
      <c r="G158" s="5"/>
      <c r="H158" s="5"/>
      <c r="I158" s="5"/>
      <c r="J158" s="5"/>
      <c r="K158" s="5"/>
      <c r="L158" s="5"/>
      <c r="M158" s="5"/>
      <c r="N158" s="5"/>
      <c r="O158" s="5"/>
      <c r="P158" s="5"/>
    </row>
    <row r="159" spans="1:16" ht="12.75">
      <c r="A159" s="5"/>
      <c r="B159" s="5"/>
      <c r="C159" s="5"/>
      <c r="D159" s="5"/>
      <c r="E159" s="5"/>
      <c r="F159" s="5"/>
      <c r="G159" s="5"/>
      <c r="H159" s="5"/>
      <c r="I159" s="5"/>
      <c r="J159" s="5"/>
      <c r="K159" s="5"/>
      <c r="L159" s="5"/>
      <c r="M159" s="5"/>
      <c r="N159" s="5"/>
      <c r="O159" s="5"/>
      <c r="P159" s="5"/>
    </row>
    <row r="160" spans="1:16" ht="12.75">
      <c r="A160" s="5"/>
      <c r="B160" s="5"/>
      <c r="C160" s="5"/>
      <c r="D160" s="5"/>
      <c r="E160" s="5"/>
      <c r="F160" s="5"/>
      <c r="G160" s="5"/>
      <c r="H160" s="5"/>
      <c r="I160" s="5"/>
      <c r="J160" s="5"/>
      <c r="K160" s="5"/>
      <c r="L160" s="5"/>
      <c r="M160" s="5"/>
      <c r="N160" s="5"/>
      <c r="O160" s="5"/>
      <c r="P160" s="5"/>
    </row>
    <row r="161" spans="1:16" ht="12.75">
      <c r="A161" s="5"/>
      <c r="B161" s="5"/>
      <c r="C161" s="5"/>
      <c r="D161" s="5"/>
      <c r="E161" s="5"/>
      <c r="F161" s="5"/>
      <c r="G161" s="5"/>
      <c r="H161" s="5"/>
      <c r="I161" s="5"/>
      <c r="J161" s="5"/>
      <c r="K161" s="5"/>
      <c r="L161" s="5"/>
      <c r="M161" s="5"/>
      <c r="N161" s="5"/>
      <c r="O161" s="5"/>
      <c r="P161" s="5"/>
    </row>
    <row r="162" spans="1:16" ht="12.75">
      <c r="A162" s="5"/>
      <c r="B162" s="5"/>
      <c r="C162" s="5"/>
      <c r="D162" s="5"/>
      <c r="E162" s="5"/>
      <c r="F162" s="5"/>
      <c r="G162" s="5"/>
      <c r="H162" s="5"/>
      <c r="I162" s="5"/>
      <c r="J162" s="5"/>
      <c r="K162" s="5"/>
      <c r="L162" s="5"/>
      <c r="M162" s="5"/>
      <c r="N162" s="5"/>
      <c r="O162" s="5"/>
      <c r="P162" s="5"/>
    </row>
    <row r="163" spans="1:16" ht="12.75">
      <c r="A163" s="5"/>
      <c r="B163" s="5"/>
      <c r="C163" s="5"/>
      <c r="D163" s="5"/>
      <c r="E163" s="5"/>
      <c r="F163" s="5"/>
      <c r="G163" s="5"/>
      <c r="H163" s="5"/>
      <c r="I163" s="5"/>
      <c r="J163" s="5"/>
      <c r="K163" s="5"/>
      <c r="L163" s="5"/>
      <c r="M163" s="5"/>
      <c r="N163" s="5"/>
      <c r="O163" s="5"/>
      <c r="P163" s="5"/>
    </row>
    <row r="164" spans="1:16" ht="12.75">
      <c r="A164" s="5"/>
      <c r="B164" s="5"/>
      <c r="C164" s="5"/>
      <c r="D164" s="5"/>
      <c r="E164" s="5"/>
      <c r="F164" s="5"/>
      <c r="G164" s="5"/>
      <c r="H164" s="5"/>
      <c r="I164" s="5"/>
      <c r="J164" s="5"/>
      <c r="K164" s="5"/>
      <c r="L164" s="5"/>
      <c r="M164" s="5"/>
      <c r="N164" s="5"/>
      <c r="O164" s="5"/>
      <c r="P164" s="5"/>
    </row>
    <row r="165" spans="1:16" ht="12.75">
      <c r="A165" s="5"/>
      <c r="B165" s="5"/>
      <c r="C165" s="5"/>
      <c r="D165" s="5"/>
      <c r="E165" s="5"/>
      <c r="F165" s="5"/>
      <c r="G165" s="5"/>
      <c r="H165" s="5"/>
      <c r="I165" s="5"/>
      <c r="J165" s="5"/>
      <c r="K165" s="5"/>
      <c r="L165" s="5"/>
      <c r="M165" s="5"/>
      <c r="N165" s="5"/>
      <c r="O165" s="5"/>
      <c r="P165" s="5"/>
    </row>
    <row r="166" spans="1:16" ht="12.75">
      <c r="A166" s="5"/>
      <c r="B166" s="5"/>
      <c r="C166" s="5"/>
      <c r="D166" s="5"/>
      <c r="E166" s="5"/>
      <c r="F166" s="5"/>
      <c r="G166" s="5"/>
      <c r="H166" s="5"/>
      <c r="I166" s="5"/>
      <c r="J166" s="5"/>
      <c r="K166" s="5"/>
      <c r="L166" s="5"/>
      <c r="M166" s="5"/>
      <c r="N166" s="5"/>
      <c r="O166" s="5"/>
      <c r="P166" s="5"/>
    </row>
    <row r="167" spans="1:16" ht="12.75">
      <c r="A167" s="5"/>
      <c r="B167" s="5"/>
      <c r="C167" s="5"/>
      <c r="D167" s="5"/>
      <c r="E167" s="5"/>
      <c r="F167" s="5"/>
      <c r="G167" s="5"/>
      <c r="H167" s="5"/>
      <c r="I167" s="5"/>
      <c r="J167" s="5"/>
      <c r="K167" s="5"/>
      <c r="L167" s="5"/>
      <c r="M167" s="5"/>
      <c r="N167" s="5"/>
      <c r="O167" s="5"/>
      <c r="P167" s="5"/>
    </row>
    <row r="168" spans="1:16" ht="12.75">
      <c r="A168" s="5"/>
      <c r="B168" s="5"/>
      <c r="C168" s="5"/>
      <c r="D168" s="5"/>
      <c r="E168" s="5"/>
      <c r="F168" s="5"/>
      <c r="G168" s="5"/>
      <c r="H168" s="5"/>
      <c r="I168" s="5"/>
      <c r="J168" s="5"/>
      <c r="K168" s="5"/>
      <c r="L168" s="5"/>
      <c r="M168" s="5"/>
      <c r="N168" s="5"/>
      <c r="O168" s="5"/>
      <c r="P168" s="5"/>
    </row>
    <row r="169" spans="1:16" ht="12.75">
      <c r="A169" s="5"/>
      <c r="B169" s="5"/>
      <c r="C169" s="5"/>
      <c r="D169" s="5"/>
      <c r="E169" s="5"/>
      <c r="F169" s="5"/>
      <c r="G169" s="5"/>
      <c r="H169" s="5"/>
      <c r="I169" s="5"/>
      <c r="J169" s="5"/>
      <c r="K169" s="5"/>
      <c r="L169" s="5"/>
      <c r="M169" s="5"/>
      <c r="N169" s="5"/>
      <c r="O169" s="5"/>
      <c r="P169" s="5"/>
    </row>
    <row r="170" spans="1:16" ht="12.75">
      <c r="A170" s="5"/>
      <c r="B170" s="5"/>
      <c r="C170" s="5"/>
      <c r="D170" s="5"/>
      <c r="E170" s="5"/>
      <c r="F170" s="5"/>
      <c r="G170" s="5"/>
      <c r="H170" s="5"/>
      <c r="I170" s="5"/>
      <c r="J170" s="5"/>
      <c r="K170" s="5"/>
      <c r="L170" s="5"/>
      <c r="M170" s="5"/>
      <c r="N170" s="5"/>
      <c r="O170" s="5"/>
      <c r="P170" s="5"/>
    </row>
    <row r="171" spans="1:16" ht="12.75">
      <c r="A171" s="5"/>
      <c r="B171" s="5"/>
      <c r="C171" s="5"/>
      <c r="D171" s="5"/>
      <c r="E171" s="5"/>
      <c r="F171" s="5"/>
      <c r="G171" s="5"/>
      <c r="H171" s="5"/>
      <c r="I171" s="5"/>
      <c r="J171" s="5"/>
      <c r="K171" s="5"/>
      <c r="L171" s="5"/>
      <c r="M171" s="5"/>
      <c r="N171" s="5"/>
      <c r="O171" s="5"/>
      <c r="P171" s="5"/>
    </row>
    <row r="172" spans="1:16" ht="12.75">
      <c r="A172" s="5"/>
      <c r="B172" s="5"/>
      <c r="C172" s="5"/>
      <c r="D172" s="5"/>
      <c r="E172" s="5"/>
      <c r="F172" s="5"/>
      <c r="G172" s="5"/>
      <c r="H172" s="5"/>
      <c r="I172" s="5"/>
      <c r="J172" s="5"/>
      <c r="K172" s="5"/>
      <c r="L172" s="5"/>
      <c r="M172" s="5"/>
      <c r="N172" s="5"/>
      <c r="O172" s="5"/>
      <c r="P172" s="5"/>
    </row>
    <row r="173" spans="1:16" ht="12.75">
      <c r="A173" s="5"/>
      <c r="B173" s="5"/>
      <c r="C173" s="5"/>
      <c r="D173" s="5"/>
      <c r="E173" s="5"/>
      <c r="F173" s="5"/>
      <c r="G173" s="5"/>
      <c r="H173" s="5"/>
      <c r="I173" s="5"/>
      <c r="J173" s="5"/>
      <c r="K173" s="5"/>
      <c r="L173" s="5"/>
      <c r="M173" s="5"/>
      <c r="N173" s="5"/>
      <c r="O173" s="5"/>
      <c r="P173" s="5"/>
    </row>
    <row r="174" spans="1:16" ht="12.75">
      <c r="A174" s="5"/>
      <c r="B174" s="5"/>
      <c r="C174" s="5"/>
      <c r="D174" s="5"/>
      <c r="E174" s="5"/>
      <c r="F174" s="5"/>
      <c r="G174" s="5"/>
      <c r="H174" s="5"/>
      <c r="I174" s="5"/>
      <c r="J174" s="5"/>
      <c r="K174" s="5"/>
      <c r="L174" s="5"/>
      <c r="M174" s="5"/>
      <c r="N174" s="5"/>
      <c r="O174" s="5"/>
      <c r="P174" s="5"/>
    </row>
    <row r="175" spans="1:16" ht="12.75">
      <c r="A175" s="5"/>
      <c r="B175" s="5"/>
      <c r="C175" s="5"/>
      <c r="D175" s="5"/>
      <c r="E175" s="5"/>
      <c r="F175" s="5"/>
      <c r="G175" s="5"/>
      <c r="H175" s="5"/>
      <c r="I175" s="5"/>
      <c r="J175" s="5"/>
      <c r="K175" s="5"/>
      <c r="L175" s="5"/>
      <c r="M175" s="5"/>
      <c r="N175" s="5"/>
      <c r="O175" s="5"/>
      <c r="P175" s="5"/>
    </row>
    <row r="176" spans="1:16" ht="12.75">
      <c r="A176" s="5"/>
      <c r="B176" s="5"/>
      <c r="C176" s="5"/>
      <c r="D176" s="5"/>
      <c r="E176" s="5"/>
      <c r="F176" s="5"/>
      <c r="G176" s="5"/>
      <c r="H176" s="5"/>
      <c r="I176" s="5"/>
      <c r="J176" s="5"/>
      <c r="K176" s="5"/>
      <c r="L176" s="5"/>
      <c r="M176" s="5"/>
      <c r="N176" s="5"/>
      <c r="O176" s="5"/>
      <c r="P176" s="5"/>
    </row>
    <row r="177" spans="1:16" ht="12.75">
      <c r="A177" s="5"/>
      <c r="B177" s="5"/>
      <c r="C177" s="5"/>
      <c r="D177" s="5"/>
      <c r="E177" s="5"/>
      <c r="F177" s="5"/>
      <c r="G177" s="5"/>
      <c r="H177" s="5"/>
      <c r="I177" s="5"/>
      <c r="J177" s="5"/>
      <c r="K177" s="5"/>
      <c r="L177" s="5"/>
      <c r="M177" s="5"/>
      <c r="N177" s="5"/>
      <c r="O177" s="5"/>
      <c r="P177" s="5"/>
    </row>
    <row r="178" spans="1:16" ht="12.75">
      <c r="A178" s="5"/>
      <c r="B178" s="5"/>
      <c r="C178" s="5"/>
      <c r="D178" s="5"/>
      <c r="E178" s="5"/>
      <c r="F178" s="5"/>
      <c r="G178" s="5"/>
      <c r="H178" s="5"/>
      <c r="I178" s="5"/>
      <c r="J178" s="5"/>
      <c r="K178" s="5"/>
      <c r="L178" s="5"/>
      <c r="M178" s="5"/>
      <c r="N178" s="5"/>
      <c r="O178" s="5"/>
      <c r="P178" s="5"/>
    </row>
    <row r="179" spans="1:16" ht="12.75">
      <c r="A179" s="5"/>
      <c r="B179" s="5"/>
      <c r="C179" s="5"/>
      <c r="D179" s="5"/>
      <c r="E179" s="5"/>
      <c r="F179" s="5"/>
      <c r="G179" s="5"/>
      <c r="H179" s="5"/>
      <c r="I179" s="5"/>
      <c r="J179" s="5"/>
      <c r="K179" s="5"/>
      <c r="L179" s="5"/>
      <c r="M179" s="5"/>
      <c r="N179" s="5"/>
      <c r="O179" s="5"/>
      <c r="P179" s="5"/>
    </row>
    <row r="180" spans="1:16" ht="12.75">
      <c r="A180" s="5"/>
      <c r="B180" s="5"/>
      <c r="C180" s="5"/>
      <c r="D180" s="5"/>
      <c r="E180" s="5"/>
      <c r="F180" s="5"/>
      <c r="G180" s="5"/>
      <c r="H180" s="5"/>
      <c r="I180" s="5"/>
      <c r="J180" s="5"/>
      <c r="K180" s="5"/>
      <c r="L180" s="5"/>
      <c r="M180" s="5"/>
      <c r="N180" s="5"/>
      <c r="O180" s="5"/>
      <c r="P180" s="5"/>
    </row>
    <row r="181" spans="1:16" ht="12.75">
      <c r="A181" s="5"/>
      <c r="B181" s="5"/>
      <c r="C181" s="5"/>
      <c r="D181" s="5"/>
      <c r="E181" s="5"/>
      <c r="F181" s="5"/>
      <c r="G181" s="5"/>
      <c r="H181" s="5"/>
      <c r="I181" s="5"/>
      <c r="J181" s="5"/>
      <c r="K181" s="5"/>
      <c r="L181" s="5"/>
      <c r="M181" s="5"/>
      <c r="N181" s="5"/>
      <c r="O181" s="5"/>
      <c r="P181" s="5"/>
    </row>
    <row r="182" spans="1:16" ht="12.75">
      <c r="A182" s="5"/>
      <c r="B182" s="5"/>
      <c r="C182" s="5"/>
      <c r="D182" s="5"/>
      <c r="E182" s="5"/>
      <c r="F182" s="5"/>
      <c r="G182" s="5"/>
      <c r="H182" s="5"/>
      <c r="I182" s="5"/>
      <c r="J182" s="5"/>
      <c r="K182" s="5"/>
      <c r="L182" s="5"/>
      <c r="M182" s="5"/>
      <c r="N182" s="5"/>
      <c r="O182" s="5"/>
      <c r="P182" s="5"/>
    </row>
    <row r="183" spans="1:16" ht="12.75">
      <c r="A183" s="5"/>
      <c r="B183" s="5"/>
      <c r="C183" s="5"/>
      <c r="D183" s="5"/>
      <c r="E183" s="5"/>
      <c r="F183" s="5"/>
      <c r="G183" s="5"/>
      <c r="H183" s="5"/>
      <c r="I183" s="5"/>
      <c r="J183" s="5"/>
      <c r="K183" s="5"/>
      <c r="L183" s="5"/>
      <c r="M183" s="5"/>
      <c r="N183" s="5"/>
      <c r="O183" s="5"/>
      <c r="P183" s="5"/>
    </row>
    <row r="184" spans="1:16" ht="12.75">
      <c r="A184" s="5"/>
      <c r="B184" s="5"/>
      <c r="C184" s="5"/>
      <c r="D184" s="5"/>
      <c r="E184" s="5"/>
      <c r="F184" s="5"/>
      <c r="G184" s="5"/>
      <c r="H184" s="5"/>
      <c r="I184" s="5"/>
      <c r="J184" s="5"/>
      <c r="K184" s="5"/>
      <c r="L184" s="5"/>
      <c r="M184" s="5"/>
      <c r="N184" s="5"/>
      <c r="O184" s="5"/>
      <c r="P184" s="5"/>
    </row>
    <row r="185" spans="1:16" ht="12.75">
      <c r="A185" s="5"/>
      <c r="B185" s="5"/>
      <c r="C185" s="5"/>
      <c r="D185" s="5"/>
      <c r="E185" s="5"/>
      <c r="F185" s="5"/>
      <c r="G185" s="5"/>
      <c r="H185" s="5"/>
      <c r="I185" s="5"/>
      <c r="J185" s="5"/>
      <c r="K185" s="5"/>
      <c r="L185" s="5"/>
      <c r="M185" s="5"/>
      <c r="N185" s="5"/>
      <c r="O185" s="5"/>
      <c r="P185" s="5"/>
    </row>
    <row r="186" spans="1:16" ht="12.75">
      <c r="A186" s="5"/>
      <c r="B186" s="5"/>
      <c r="C186" s="5"/>
      <c r="D186" s="5"/>
      <c r="E186" s="5"/>
      <c r="F186" s="5"/>
      <c r="G186" s="5"/>
      <c r="H186" s="5"/>
      <c r="I186" s="5"/>
      <c r="J186" s="5"/>
      <c r="K186" s="5"/>
      <c r="L186" s="5"/>
      <c r="M186" s="5"/>
      <c r="N186" s="5"/>
      <c r="O186" s="5"/>
      <c r="P186" s="5"/>
    </row>
    <row r="187" spans="1:16" ht="12.75">
      <c r="A187" s="5"/>
      <c r="B187" s="5"/>
      <c r="C187" s="5"/>
      <c r="D187" s="5"/>
      <c r="E187" s="5"/>
      <c r="F187" s="5"/>
      <c r="G187" s="5"/>
      <c r="H187" s="5"/>
      <c r="I187" s="5"/>
      <c r="J187" s="5"/>
      <c r="K187" s="5"/>
      <c r="L187" s="5"/>
      <c r="M187" s="5"/>
      <c r="N187" s="5"/>
      <c r="O187" s="5"/>
      <c r="P187" s="5"/>
    </row>
    <row r="188" spans="1:16" ht="12.75">
      <c r="A188" s="5"/>
      <c r="B188" s="5"/>
      <c r="C188" s="5"/>
      <c r="D188" s="5"/>
      <c r="E188" s="5"/>
      <c r="F188" s="5"/>
      <c r="G188" s="5"/>
      <c r="H188" s="5"/>
      <c r="I188" s="5"/>
      <c r="J188" s="5"/>
      <c r="K188" s="5"/>
      <c r="L188" s="5"/>
      <c r="M188" s="5"/>
      <c r="N188" s="5"/>
      <c r="O188" s="5"/>
      <c r="P188" s="5"/>
    </row>
    <row r="189" spans="1:16" ht="12.75">
      <c r="A189" s="5"/>
      <c r="B189" s="5"/>
      <c r="C189" s="5"/>
      <c r="D189" s="5"/>
      <c r="E189" s="5"/>
      <c r="F189" s="5"/>
      <c r="G189" s="5"/>
      <c r="H189" s="5"/>
      <c r="I189" s="5"/>
      <c r="J189" s="5"/>
      <c r="K189" s="5"/>
      <c r="L189" s="5"/>
      <c r="M189" s="5"/>
      <c r="N189" s="5"/>
      <c r="O189" s="5"/>
      <c r="P189" s="5"/>
    </row>
    <row r="190" spans="1:16" ht="12.75">
      <c r="A190" s="5"/>
      <c r="B190" s="5"/>
      <c r="C190" s="5"/>
      <c r="D190" s="5"/>
      <c r="E190" s="5"/>
      <c r="F190" s="5"/>
      <c r="G190" s="5"/>
      <c r="H190" s="5"/>
      <c r="I190" s="5"/>
      <c r="J190" s="5"/>
      <c r="K190" s="5"/>
      <c r="L190" s="5"/>
      <c r="M190" s="5"/>
      <c r="N190" s="5"/>
      <c r="O190" s="5"/>
      <c r="P190" s="5"/>
    </row>
    <row r="191" spans="1:16" ht="12.75">
      <c r="A191" s="5"/>
      <c r="B191" s="5"/>
      <c r="C191" s="5"/>
      <c r="D191" s="5"/>
      <c r="E191" s="5"/>
      <c r="F191" s="5"/>
      <c r="G191" s="5"/>
      <c r="H191" s="5"/>
      <c r="I191" s="5"/>
      <c r="J191" s="5"/>
      <c r="K191" s="5"/>
      <c r="L191" s="5"/>
      <c r="M191" s="5"/>
      <c r="N191" s="5"/>
      <c r="O191" s="5"/>
      <c r="P191" s="5"/>
    </row>
    <row r="192" spans="1:16" ht="12.75">
      <c r="A192" s="5"/>
      <c r="B192" s="5"/>
      <c r="C192" s="5"/>
      <c r="D192" s="5"/>
      <c r="E192" s="5"/>
      <c r="F192" s="5"/>
      <c r="G192" s="5"/>
      <c r="H192" s="5"/>
      <c r="I192" s="5"/>
      <c r="J192" s="5"/>
      <c r="K192" s="5"/>
      <c r="L192" s="5"/>
      <c r="M192" s="5"/>
      <c r="N192" s="5"/>
      <c r="O192" s="5"/>
      <c r="P192" s="5"/>
    </row>
    <row r="193" spans="1:16" ht="12.75">
      <c r="A193" s="5"/>
      <c r="B193" s="5"/>
      <c r="C193" s="5"/>
      <c r="D193" s="5"/>
      <c r="E193" s="5"/>
      <c r="F193" s="5"/>
      <c r="G193" s="5"/>
      <c r="H193" s="5"/>
      <c r="I193" s="5"/>
      <c r="J193" s="5"/>
      <c r="K193" s="5"/>
      <c r="L193" s="5"/>
      <c r="M193" s="5"/>
      <c r="N193" s="5"/>
      <c r="O193" s="5"/>
      <c r="P193" s="5"/>
    </row>
    <row r="194" spans="1:16" ht="12.75">
      <c r="A194" s="5"/>
      <c r="B194" s="5"/>
      <c r="C194" s="5"/>
      <c r="D194" s="5"/>
      <c r="E194" s="5"/>
      <c r="F194" s="5"/>
      <c r="G194" s="5"/>
      <c r="H194" s="5"/>
      <c r="I194" s="5"/>
      <c r="J194" s="5"/>
      <c r="K194" s="5"/>
      <c r="L194" s="5"/>
      <c r="M194" s="5"/>
      <c r="N194" s="5"/>
      <c r="O194" s="5"/>
      <c r="P194" s="5"/>
    </row>
    <row r="195" spans="1:16" ht="12.75">
      <c r="A195" s="5"/>
      <c r="B195" s="5"/>
      <c r="C195" s="5"/>
      <c r="D195" s="5"/>
      <c r="E195" s="5"/>
      <c r="F195" s="5"/>
      <c r="G195" s="5"/>
      <c r="H195" s="5"/>
      <c r="I195" s="5"/>
      <c r="J195" s="5"/>
      <c r="K195" s="5"/>
      <c r="L195" s="5"/>
      <c r="M195" s="5"/>
      <c r="N195" s="5"/>
      <c r="O195" s="5"/>
      <c r="P195" s="5"/>
    </row>
    <row r="196" spans="1:16" ht="12.75">
      <c r="A196" s="5"/>
      <c r="B196" s="5"/>
      <c r="C196" s="5"/>
      <c r="D196" s="5"/>
      <c r="E196" s="5"/>
      <c r="F196" s="5"/>
      <c r="G196" s="5"/>
      <c r="H196" s="5"/>
      <c r="I196" s="5"/>
      <c r="J196" s="5"/>
      <c r="K196" s="5"/>
      <c r="L196" s="5"/>
      <c r="M196" s="5"/>
      <c r="N196" s="5"/>
      <c r="O196" s="5"/>
      <c r="P196" s="5"/>
    </row>
    <row r="197" spans="1:16" ht="12.75">
      <c r="A197" s="5"/>
      <c r="B197" s="5"/>
      <c r="C197" s="5"/>
      <c r="D197" s="5"/>
      <c r="E197" s="5"/>
      <c r="F197" s="5"/>
      <c r="G197" s="5"/>
      <c r="H197" s="5"/>
      <c r="I197" s="5"/>
      <c r="J197" s="5"/>
      <c r="K197" s="5"/>
      <c r="L197" s="5"/>
      <c r="M197" s="5"/>
      <c r="N197" s="5"/>
      <c r="O197" s="5"/>
      <c r="P197" s="5"/>
    </row>
    <row r="198" spans="1:16" ht="12.75">
      <c r="A198" s="5"/>
      <c r="B198" s="5"/>
      <c r="C198" s="5"/>
      <c r="D198" s="5"/>
      <c r="E198" s="5"/>
      <c r="F198" s="5"/>
      <c r="G198" s="5"/>
      <c r="H198" s="5"/>
      <c r="I198" s="5"/>
      <c r="J198" s="5"/>
      <c r="K198" s="5"/>
      <c r="L198" s="5"/>
      <c r="M198" s="5"/>
      <c r="N198" s="5"/>
      <c r="O198" s="5"/>
      <c r="P198" s="5"/>
    </row>
    <row r="199" spans="1:16" ht="12.75">
      <c r="A199" s="5"/>
      <c r="B199" s="5"/>
      <c r="C199" s="5"/>
      <c r="D199" s="5"/>
      <c r="E199" s="5"/>
      <c r="F199" s="5"/>
      <c r="G199" s="5"/>
      <c r="H199" s="5"/>
      <c r="I199" s="5"/>
      <c r="J199" s="5"/>
      <c r="K199" s="5"/>
      <c r="L199" s="5"/>
      <c r="M199" s="5"/>
      <c r="N199" s="5"/>
      <c r="O199" s="5"/>
      <c r="P199" s="5"/>
    </row>
    <row r="200" spans="1:16" ht="12.75">
      <c r="A200" s="5"/>
      <c r="B200" s="5"/>
      <c r="C200" s="5"/>
      <c r="D200" s="5"/>
      <c r="E200" s="5"/>
      <c r="F200" s="5"/>
      <c r="G200" s="5"/>
      <c r="H200" s="5"/>
      <c r="I200" s="5"/>
      <c r="J200" s="5"/>
      <c r="K200" s="5"/>
      <c r="L200" s="5"/>
      <c r="M200" s="5"/>
      <c r="N200" s="5"/>
      <c r="O200" s="5"/>
      <c r="P200" s="5"/>
    </row>
    <row r="201" spans="1:16" ht="12.75">
      <c r="A201" s="5"/>
      <c r="B201" s="5"/>
      <c r="C201" s="5"/>
      <c r="D201" s="5"/>
      <c r="E201" s="5"/>
      <c r="F201" s="5"/>
      <c r="G201" s="5"/>
      <c r="H201" s="5"/>
      <c r="I201" s="5"/>
      <c r="J201" s="5"/>
      <c r="K201" s="5"/>
      <c r="L201" s="5"/>
      <c r="M201" s="5"/>
      <c r="N201" s="5"/>
      <c r="O201" s="5"/>
      <c r="P201" s="5"/>
    </row>
    <row r="202" spans="1:16" ht="12.75">
      <c r="A202" s="5"/>
      <c r="B202" s="5"/>
      <c r="C202" s="5"/>
      <c r="D202" s="5"/>
      <c r="E202" s="5"/>
      <c r="F202" s="5"/>
      <c r="G202" s="5"/>
      <c r="H202" s="5"/>
      <c r="I202" s="5"/>
      <c r="J202" s="5"/>
      <c r="K202" s="5"/>
      <c r="L202" s="5"/>
      <c r="M202" s="5"/>
      <c r="N202" s="5"/>
      <c r="O202" s="5"/>
      <c r="P202" s="5"/>
    </row>
    <row r="203" spans="1:16" ht="12.75">
      <c r="A203" s="5"/>
      <c r="B203" s="5"/>
      <c r="C203" s="5"/>
      <c r="D203" s="5"/>
      <c r="E203" s="5"/>
      <c r="F203" s="5"/>
      <c r="G203" s="5"/>
      <c r="H203" s="5"/>
      <c r="I203" s="5"/>
      <c r="J203" s="5"/>
      <c r="K203" s="5"/>
      <c r="L203" s="5"/>
      <c r="M203" s="5"/>
      <c r="N203" s="5"/>
      <c r="O203" s="5"/>
      <c r="P203" s="5"/>
    </row>
    <row r="204" spans="1:16" ht="12.75">
      <c r="A204" s="5"/>
      <c r="B204" s="5"/>
      <c r="C204" s="5"/>
      <c r="D204" s="5"/>
      <c r="E204" s="5"/>
      <c r="F204" s="5"/>
      <c r="G204" s="5"/>
      <c r="H204" s="5"/>
      <c r="I204" s="5"/>
      <c r="J204" s="5"/>
      <c r="K204" s="5"/>
      <c r="L204" s="5"/>
      <c r="M204" s="5"/>
      <c r="N204" s="5"/>
      <c r="O204" s="5"/>
      <c r="P204" s="5"/>
    </row>
    <row r="205" spans="1:16" ht="12.75">
      <c r="A205" s="5"/>
      <c r="B205" s="5"/>
      <c r="C205" s="5"/>
      <c r="D205" s="5"/>
      <c r="E205" s="5"/>
      <c r="F205" s="5"/>
      <c r="G205" s="5"/>
      <c r="H205" s="5"/>
      <c r="I205" s="5"/>
      <c r="J205" s="5"/>
      <c r="K205" s="5"/>
      <c r="L205" s="5"/>
      <c r="M205" s="5"/>
      <c r="N205" s="5"/>
      <c r="O205" s="5"/>
      <c r="P205" s="5"/>
    </row>
    <row r="206" spans="1:16" ht="12.75">
      <c r="A206" s="5"/>
      <c r="B206" s="5"/>
      <c r="C206" s="5"/>
      <c r="D206" s="5"/>
      <c r="E206" s="5"/>
      <c r="F206" s="5"/>
      <c r="G206" s="5"/>
      <c r="H206" s="5"/>
      <c r="I206" s="5"/>
      <c r="J206" s="5"/>
      <c r="K206" s="5"/>
      <c r="L206" s="5"/>
      <c r="M206" s="5"/>
      <c r="N206" s="5"/>
      <c r="O206" s="5"/>
      <c r="P206" s="5"/>
    </row>
    <row r="207" spans="1:16" ht="12.75">
      <c r="A207" s="5"/>
      <c r="B207" s="5"/>
      <c r="C207" s="5"/>
      <c r="D207" s="5"/>
      <c r="E207" s="5"/>
      <c r="F207" s="5"/>
      <c r="G207" s="5"/>
      <c r="H207" s="5"/>
      <c r="I207" s="5"/>
      <c r="J207" s="5"/>
      <c r="K207" s="5"/>
      <c r="L207" s="5"/>
      <c r="M207" s="5"/>
      <c r="N207" s="5"/>
      <c r="O207" s="5"/>
      <c r="P207" s="5"/>
    </row>
    <row r="208" spans="1:16" ht="12.75">
      <c r="A208" s="5"/>
      <c r="B208" s="5"/>
      <c r="C208" s="5"/>
      <c r="D208" s="5"/>
      <c r="E208" s="5"/>
      <c r="F208" s="5"/>
      <c r="G208" s="5"/>
      <c r="H208" s="5"/>
      <c r="I208" s="5"/>
      <c r="J208" s="5"/>
      <c r="K208" s="5"/>
      <c r="L208" s="5"/>
      <c r="M208" s="5"/>
      <c r="N208" s="5"/>
      <c r="O208" s="5"/>
      <c r="P208" s="5"/>
    </row>
    <row r="209" spans="1:16" ht="12.75">
      <c r="A209" s="5"/>
      <c r="B209" s="5"/>
      <c r="C209" s="5"/>
      <c r="D209" s="5"/>
      <c r="E209" s="5"/>
      <c r="F209" s="5"/>
      <c r="G209" s="5"/>
      <c r="H209" s="5"/>
      <c r="I209" s="5"/>
      <c r="J209" s="5"/>
      <c r="K209" s="5"/>
      <c r="L209" s="5"/>
      <c r="M209" s="5"/>
      <c r="N209" s="5"/>
      <c r="O209" s="5"/>
      <c r="P209" s="5"/>
    </row>
    <row r="210" spans="1:16" ht="12.75">
      <c r="A210" s="5"/>
      <c r="B210" s="5"/>
      <c r="C210" s="5"/>
      <c r="D210" s="5"/>
      <c r="E210" s="5"/>
      <c r="F210" s="5"/>
      <c r="G210" s="5"/>
      <c r="H210" s="5"/>
      <c r="I210" s="5"/>
      <c r="J210" s="5"/>
      <c r="K210" s="5"/>
      <c r="L210" s="5"/>
      <c r="M210" s="5"/>
      <c r="N210" s="5"/>
      <c r="O210" s="5"/>
      <c r="P210" s="5"/>
    </row>
    <row r="211" spans="1:16" ht="12.75">
      <c r="A211" s="5"/>
      <c r="B211" s="5"/>
      <c r="C211" s="5"/>
      <c r="D211" s="5"/>
      <c r="E211" s="5"/>
      <c r="F211" s="5"/>
      <c r="G211" s="5"/>
      <c r="H211" s="5"/>
      <c r="I211" s="5"/>
      <c r="J211" s="5"/>
      <c r="K211" s="5"/>
      <c r="L211" s="5"/>
      <c r="M211" s="5"/>
      <c r="N211" s="5"/>
      <c r="O211" s="5"/>
      <c r="P211" s="5"/>
    </row>
    <row r="212" spans="1:16" ht="12.75">
      <c r="A212" s="5"/>
      <c r="B212" s="5"/>
      <c r="C212" s="5"/>
      <c r="D212" s="5"/>
      <c r="E212" s="5"/>
      <c r="F212" s="5"/>
      <c r="G212" s="5"/>
      <c r="H212" s="5"/>
      <c r="I212" s="5"/>
      <c r="J212" s="5"/>
      <c r="K212" s="5"/>
      <c r="L212" s="5"/>
      <c r="M212" s="5"/>
      <c r="N212" s="5"/>
      <c r="O212" s="5"/>
      <c r="P212" s="5"/>
    </row>
    <row r="213" spans="1:16" ht="12.75">
      <c r="A213" s="5"/>
      <c r="B213" s="5"/>
      <c r="C213" s="5"/>
      <c r="D213" s="5"/>
      <c r="E213" s="5"/>
      <c r="F213" s="5"/>
      <c r="G213" s="5"/>
      <c r="H213" s="5"/>
      <c r="I213" s="5"/>
      <c r="J213" s="5"/>
      <c r="K213" s="5"/>
      <c r="L213" s="5"/>
      <c r="M213" s="5"/>
      <c r="N213" s="5"/>
      <c r="O213" s="5"/>
      <c r="P213" s="5"/>
    </row>
    <row r="214" spans="1:16" ht="12.75">
      <c r="A214" s="5"/>
      <c r="B214" s="5"/>
      <c r="C214" s="5"/>
      <c r="D214" s="5"/>
      <c r="E214" s="5"/>
      <c r="F214" s="5"/>
      <c r="G214" s="5"/>
      <c r="H214" s="5"/>
      <c r="I214" s="5"/>
      <c r="J214" s="5"/>
      <c r="K214" s="5"/>
      <c r="L214" s="5"/>
      <c r="M214" s="5"/>
      <c r="N214" s="5"/>
      <c r="O214" s="5"/>
      <c r="P214" s="5"/>
    </row>
    <row r="215" spans="1:16" ht="12.75">
      <c r="A215" s="5"/>
      <c r="B215" s="5"/>
      <c r="C215" s="5"/>
      <c r="D215" s="5"/>
      <c r="E215" s="5"/>
      <c r="F215" s="5"/>
      <c r="G215" s="5"/>
      <c r="H215" s="5"/>
      <c r="I215" s="5"/>
      <c r="J215" s="5"/>
      <c r="K215" s="5"/>
      <c r="L215" s="5"/>
      <c r="M215" s="5"/>
      <c r="N215" s="5"/>
      <c r="O215" s="5"/>
      <c r="P215" s="5"/>
    </row>
    <row r="216" spans="1:16" ht="12.75">
      <c r="A216" s="5"/>
      <c r="B216" s="5"/>
      <c r="C216" s="5"/>
      <c r="D216" s="5"/>
      <c r="E216" s="5"/>
      <c r="F216" s="5"/>
      <c r="G216" s="5"/>
      <c r="H216" s="5"/>
      <c r="I216" s="5"/>
      <c r="J216" s="5"/>
      <c r="K216" s="5"/>
      <c r="L216" s="5"/>
      <c r="M216" s="5"/>
      <c r="N216" s="5"/>
      <c r="O216" s="5"/>
      <c r="P216" s="5"/>
    </row>
    <row r="217" spans="1:16" ht="12.75">
      <c r="A217" s="5"/>
      <c r="B217" s="5"/>
      <c r="C217" s="5"/>
      <c r="D217" s="5"/>
      <c r="E217" s="5"/>
      <c r="F217" s="5"/>
      <c r="G217" s="5"/>
      <c r="H217" s="5"/>
      <c r="I217" s="5"/>
      <c r="J217" s="5"/>
      <c r="K217" s="5"/>
      <c r="L217" s="5"/>
      <c r="M217" s="5"/>
      <c r="N217" s="5"/>
      <c r="O217" s="5"/>
      <c r="P217" s="5"/>
    </row>
    <row r="218" spans="1:16" ht="12.75">
      <c r="A218" s="5"/>
      <c r="B218" s="5"/>
      <c r="C218" s="5"/>
      <c r="D218" s="5"/>
      <c r="E218" s="5"/>
      <c r="F218" s="5"/>
      <c r="G218" s="5"/>
      <c r="H218" s="5"/>
      <c r="I218" s="5"/>
      <c r="J218" s="5"/>
      <c r="K218" s="5"/>
      <c r="L218" s="5"/>
      <c r="M218" s="5"/>
      <c r="N218" s="5"/>
      <c r="O218" s="5"/>
      <c r="P218" s="5"/>
    </row>
    <row r="219" spans="1:16" ht="12.75">
      <c r="A219" s="5"/>
      <c r="B219" s="5"/>
      <c r="C219" s="5"/>
      <c r="D219" s="5"/>
      <c r="E219" s="5"/>
      <c r="F219" s="5"/>
      <c r="G219" s="5"/>
      <c r="H219" s="5"/>
      <c r="I219" s="5"/>
      <c r="J219" s="5"/>
      <c r="K219" s="5"/>
      <c r="L219" s="5"/>
      <c r="M219" s="5"/>
      <c r="N219" s="5"/>
      <c r="O219" s="5"/>
      <c r="P219" s="5"/>
    </row>
    <row r="220" spans="1:16" ht="12.75">
      <c r="A220" s="5"/>
      <c r="B220" s="5"/>
      <c r="C220" s="5"/>
      <c r="D220" s="5"/>
      <c r="E220" s="5"/>
      <c r="F220" s="5"/>
      <c r="G220" s="5"/>
      <c r="H220" s="5"/>
      <c r="I220" s="5"/>
      <c r="J220" s="5"/>
      <c r="K220" s="5"/>
      <c r="L220" s="5"/>
      <c r="M220" s="5"/>
      <c r="N220" s="5"/>
      <c r="O220" s="5"/>
      <c r="P220" s="5"/>
    </row>
    <row r="221" spans="1:16" ht="12.75">
      <c r="A221" s="5"/>
      <c r="B221" s="5"/>
      <c r="C221" s="5"/>
      <c r="D221" s="5"/>
      <c r="E221" s="5"/>
      <c r="F221" s="5"/>
      <c r="G221" s="5"/>
      <c r="H221" s="5"/>
      <c r="I221" s="5"/>
      <c r="J221" s="5"/>
      <c r="K221" s="5"/>
      <c r="L221" s="5"/>
      <c r="M221" s="5"/>
      <c r="N221" s="5"/>
      <c r="O221" s="5"/>
      <c r="P221" s="5"/>
    </row>
    <row r="222" spans="1:16" ht="12.75">
      <c r="A222" s="5"/>
      <c r="B222" s="5"/>
      <c r="C222" s="5"/>
      <c r="D222" s="5"/>
      <c r="E222" s="5"/>
      <c r="F222" s="5"/>
      <c r="G222" s="5"/>
      <c r="H222" s="5"/>
      <c r="I222" s="5"/>
      <c r="J222" s="5"/>
      <c r="K222" s="5"/>
      <c r="L222" s="5"/>
      <c r="M222" s="5"/>
      <c r="N222" s="5"/>
      <c r="O222" s="5"/>
      <c r="P222" s="5"/>
    </row>
    <row r="223" spans="1:16" ht="12.75">
      <c r="A223" s="5"/>
      <c r="B223" s="5"/>
      <c r="C223" s="5"/>
      <c r="D223" s="5"/>
      <c r="E223" s="5"/>
      <c r="F223" s="5"/>
      <c r="G223" s="5"/>
      <c r="H223" s="5"/>
      <c r="I223" s="5"/>
      <c r="J223" s="5"/>
      <c r="K223" s="5"/>
      <c r="L223" s="5"/>
      <c r="M223" s="5"/>
      <c r="N223" s="5"/>
      <c r="O223" s="5"/>
      <c r="P223" s="5"/>
    </row>
    <row r="224" spans="1:16" ht="12.75">
      <c r="A224" s="5"/>
      <c r="B224" s="5"/>
      <c r="C224" s="5"/>
      <c r="D224" s="5"/>
      <c r="E224" s="5"/>
      <c r="F224" s="5"/>
      <c r="G224" s="5"/>
      <c r="H224" s="5"/>
      <c r="I224" s="5"/>
      <c r="J224" s="5"/>
      <c r="K224" s="5"/>
      <c r="L224" s="5"/>
      <c r="M224" s="5"/>
      <c r="N224" s="5"/>
      <c r="O224" s="5"/>
      <c r="P224" s="5"/>
    </row>
    <row r="225" spans="1:16" ht="12.75">
      <c r="A225" s="5"/>
      <c r="B225" s="5"/>
      <c r="C225" s="5"/>
      <c r="D225" s="5"/>
      <c r="E225" s="5"/>
      <c r="F225" s="5"/>
      <c r="G225" s="5"/>
      <c r="H225" s="5"/>
      <c r="I225" s="5"/>
      <c r="J225" s="5"/>
      <c r="K225" s="5"/>
      <c r="L225" s="5"/>
      <c r="M225" s="5"/>
      <c r="N225" s="5"/>
      <c r="O225" s="5"/>
      <c r="P225" s="5"/>
    </row>
    <row r="226" spans="1:16" ht="12.75">
      <c r="A226" s="5"/>
      <c r="B226" s="5"/>
      <c r="C226" s="5"/>
      <c r="D226" s="5"/>
      <c r="E226" s="5"/>
      <c r="F226" s="5"/>
      <c r="G226" s="5"/>
      <c r="H226" s="5"/>
      <c r="I226" s="5"/>
      <c r="J226" s="5"/>
      <c r="K226" s="5"/>
      <c r="L226" s="5"/>
      <c r="M226" s="5"/>
      <c r="N226" s="5"/>
      <c r="O226" s="5"/>
      <c r="P226" s="5"/>
    </row>
    <row r="227" spans="1:16" ht="12.75">
      <c r="A227" s="5"/>
      <c r="B227" s="5"/>
      <c r="C227" s="5"/>
      <c r="D227" s="5"/>
      <c r="E227" s="5"/>
      <c r="F227" s="5"/>
      <c r="G227" s="5"/>
      <c r="H227" s="5"/>
      <c r="I227" s="5"/>
      <c r="J227" s="5"/>
      <c r="K227" s="5"/>
      <c r="L227" s="5"/>
      <c r="M227" s="5"/>
      <c r="N227" s="5"/>
      <c r="O227" s="5"/>
      <c r="P227" s="5"/>
    </row>
    <row r="228" spans="1:16" ht="12.75">
      <c r="A228" s="5"/>
      <c r="B228" s="5"/>
      <c r="C228" s="5"/>
      <c r="D228" s="5"/>
      <c r="E228" s="5"/>
      <c r="F228" s="5"/>
      <c r="G228" s="5"/>
      <c r="H228" s="5"/>
      <c r="I228" s="5"/>
      <c r="J228" s="5"/>
      <c r="K228" s="5"/>
      <c r="L228" s="5"/>
      <c r="M228" s="5"/>
      <c r="N228" s="5"/>
      <c r="O228" s="5"/>
      <c r="P228" s="5"/>
    </row>
    <row r="229" spans="1:16" ht="12.75">
      <c r="A229" s="5"/>
      <c r="B229" s="5"/>
      <c r="C229" s="5"/>
      <c r="D229" s="5"/>
      <c r="E229" s="5"/>
      <c r="F229" s="5"/>
      <c r="G229" s="5"/>
      <c r="H229" s="5"/>
      <c r="I229" s="5"/>
      <c r="J229" s="5"/>
      <c r="K229" s="5"/>
      <c r="L229" s="5"/>
      <c r="M229" s="5"/>
      <c r="N229" s="5"/>
      <c r="O229" s="5"/>
      <c r="P229" s="5"/>
    </row>
    <row r="230" spans="1:16" ht="12.75">
      <c r="A230" s="5"/>
      <c r="B230" s="5"/>
      <c r="C230" s="5"/>
      <c r="D230" s="5"/>
      <c r="E230" s="5"/>
      <c r="F230" s="5"/>
      <c r="G230" s="5"/>
      <c r="H230" s="5"/>
      <c r="I230" s="5"/>
      <c r="J230" s="5"/>
      <c r="K230" s="5"/>
      <c r="L230" s="5"/>
      <c r="M230" s="5"/>
      <c r="N230" s="5"/>
      <c r="O230" s="5"/>
      <c r="P230" s="5"/>
    </row>
    <row r="231" spans="1:16" ht="12.75">
      <c r="A231" s="5"/>
      <c r="B231" s="5"/>
      <c r="C231" s="5"/>
      <c r="D231" s="5"/>
      <c r="E231" s="5"/>
      <c r="F231" s="5"/>
      <c r="G231" s="5"/>
      <c r="H231" s="5"/>
      <c r="I231" s="5"/>
      <c r="J231" s="5"/>
      <c r="K231" s="5"/>
      <c r="L231" s="5"/>
      <c r="M231" s="5"/>
      <c r="N231" s="5"/>
      <c r="O231" s="5"/>
      <c r="P231" s="5"/>
    </row>
    <row r="232" spans="1:16" ht="12.75">
      <c r="A232" s="5"/>
      <c r="B232" s="5"/>
      <c r="C232" s="5"/>
      <c r="D232" s="5"/>
      <c r="E232" s="5"/>
      <c r="F232" s="5"/>
      <c r="G232" s="5"/>
      <c r="H232" s="5"/>
      <c r="I232" s="5"/>
      <c r="J232" s="5"/>
      <c r="K232" s="5"/>
      <c r="L232" s="5"/>
      <c r="M232" s="5"/>
      <c r="N232" s="5"/>
      <c r="O232" s="5"/>
      <c r="P232" s="5"/>
    </row>
    <row r="233" spans="1:16" ht="12.75">
      <c r="A233" s="5"/>
      <c r="B233" s="5"/>
      <c r="C233" s="5"/>
      <c r="D233" s="5"/>
      <c r="E233" s="5"/>
      <c r="F233" s="5"/>
      <c r="G233" s="5"/>
      <c r="H233" s="5"/>
      <c r="I233" s="5"/>
      <c r="J233" s="5"/>
      <c r="K233" s="5"/>
      <c r="L233" s="5"/>
      <c r="M233" s="5"/>
      <c r="N233" s="5"/>
      <c r="O233" s="5"/>
      <c r="P233" s="5"/>
    </row>
    <row r="234" spans="1:16" ht="12.75">
      <c r="A234" s="5"/>
      <c r="B234" s="5"/>
      <c r="C234" s="5"/>
      <c r="D234" s="5"/>
      <c r="E234" s="5"/>
      <c r="F234" s="5"/>
      <c r="G234" s="5"/>
      <c r="H234" s="5"/>
      <c r="I234" s="5"/>
      <c r="J234" s="5"/>
      <c r="K234" s="5"/>
      <c r="L234" s="5"/>
      <c r="M234" s="5"/>
      <c r="N234" s="5"/>
      <c r="O234" s="5"/>
      <c r="P234" s="5"/>
    </row>
    <row r="235" spans="1:16" ht="12.75">
      <c r="A235" s="5"/>
      <c r="B235" s="5"/>
      <c r="C235" s="5"/>
      <c r="D235" s="5"/>
      <c r="E235" s="5"/>
      <c r="F235" s="5"/>
      <c r="G235" s="5"/>
      <c r="H235" s="5"/>
      <c r="I235" s="5"/>
      <c r="J235" s="5"/>
      <c r="K235" s="5"/>
      <c r="L235" s="5"/>
      <c r="M235" s="5"/>
      <c r="N235" s="5"/>
      <c r="O235" s="5"/>
      <c r="P235" s="5"/>
    </row>
    <row r="236" spans="1:16" ht="12.75">
      <c r="A236" s="5"/>
      <c r="B236" s="5"/>
      <c r="C236" s="5"/>
      <c r="D236" s="5"/>
      <c r="E236" s="5"/>
      <c r="F236" s="5"/>
      <c r="G236" s="5"/>
      <c r="H236" s="5"/>
      <c r="I236" s="5"/>
      <c r="J236" s="5"/>
      <c r="K236" s="5"/>
      <c r="L236" s="5"/>
      <c r="M236" s="5"/>
      <c r="N236" s="5"/>
      <c r="O236" s="5"/>
      <c r="P236" s="5"/>
    </row>
    <row r="237" spans="1:16" ht="12.75">
      <c r="A237" s="5"/>
      <c r="B237" s="5"/>
      <c r="C237" s="5"/>
      <c r="D237" s="5"/>
      <c r="E237" s="5"/>
      <c r="F237" s="5"/>
      <c r="G237" s="5"/>
      <c r="H237" s="5"/>
      <c r="I237" s="5"/>
      <c r="J237" s="5"/>
      <c r="K237" s="5"/>
      <c r="L237" s="5"/>
      <c r="M237" s="5"/>
      <c r="N237" s="5"/>
      <c r="O237" s="5"/>
      <c r="P237" s="5"/>
    </row>
    <row r="238" spans="1:16" ht="12.75">
      <c r="A238" s="5"/>
      <c r="B238" s="5"/>
      <c r="C238" s="5"/>
      <c r="D238" s="5"/>
      <c r="E238" s="5"/>
      <c r="F238" s="5"/>
      <c r="G238" s="5"/>
      <c r="H238" s="5"/>
      <c r="I238" s="5"/>
      <c r="J238" s="5"/>
      <c r="K238" s="5"/>
      <c r="L238" s="5"/>
      <c r="M238" s="5"/>
      <c r="N238" s="5"/>
      <c r="O238" s="5"/>
      <c r="P238" s="5"/>
    </row>
    <row r="239" spans="1:16" ht="12.75">
      <c r="A239" s="5"/>
      <c r="B239" s="5"/>
      <c r="C239" s="5"/>
      <c r="D239" s="5"/>
      <c r="E239" s="5"/>
      <c r="F239" s="5"/>
      <c r="G239" s="5"/>
      <c r="H239" s="5"/>
      <c r="I239" s="5"/>
      <c r="J239" s="5"/>
      <c r="K239" s="5"/>
      <c r="L239" s="5"/>
      <c r="M239" s="5"/>
      <c r="N239" s="5"/>
      <c r="O239" s="5"/>
      <c r="P239" s="5"/>
    </row>
    <row r="240" spans="1:16" ht="12.75">
      <c r="A240" s="5"/>
      <c r="B240" s="5"/>
      <c r="C240" s="5"/>
      <c r="D240" s="5"/>
      <c r="E240" s="5"/>
      <c r="F240" s="5"/>
      <c r="G240" s="5"/>
      <c r="H240" s="5"/>
      <c r="I240" s="5"/>
      <c r="J240" s="5"/>
      <c r="K240" s="5"/>
      <c r="L240" s="5"/>
      <c r="M240" s="5"/>
      <c r="N240" s="5"/>
      <c r="O240" s="5"/>
      <c r="P240" s="5"/>
    </row>
    <row r="241" spans="1:16" ht="12.75">
      <c r="A241" s="5"/>
      <c r="B241" s="5"/>
      <c r="C241" s="5"/>
      <c r="D241" s="5"/>
      <c r="E241" s="5"/>
      <c r="F241" s="5"/>
      <c r="G241" s="5"/>
      <c r="H241" s="5"/>
      <c r="I241" s="5"/>
      <c r="J241" s="5"/>
      <c r="K241" s="5"/>
      <c r="L241" s="5"/>
      <c r="M241" s="5"/>
      <c r="N241" s="5"/>
      <c r="O241" s="5"/>
      <c r="P241" s="5"/>
    </row>
    <row r="242" spans="1:16" ht="12.75">
      <c r="A242" s="5"/>
      <c r="B242" s="5"/>
      <c r="C242" s="5"/>
      <c r="D242" s="5"/>
      <c r="E242" s="5"/>
      <c r="F242" s="5"/>
      <c r="G242" s="5"/>
      <c r="H242" s="5"/>
      <c r="I242" s="5"/>
      <c r="J242" s="5"/>
      <c r="K242" s="5"/>
      <c r="L242" s="5"/>
      <c r="M242" s="5"/>
      <c r="N242" s="5"/>
      <c r="O242" s="5"/>
      <c r="P242" s="5"/>
    </row>
    <row r="243" spans="1:16" ht="12.75">
      <c r="A243" s="5"/>
      <c r="B243" s="5"/>
      <c r="C243" s="5"/>
      <c r="D243" s="5"/>
      <c r="E243" s="5"/>
      <c r="F243" s="5"/>
      <c r="G243" s="5"/>
      <c r="H243" s="5"/>
      <c r="I243" s="5"/>
      <c r="J243" s="5"/>
      <c r="K243" s="5"/>
      <c r="L243" s="5"/>
      <c r="M243" s="5"/>
      <c r="N243" s="5"/>
      <c r="O243" s="5"/>
      <c r="P243" s="5"/>
    </row>
    <row r="244" spans="1:16" ht="12.75">
      <c r="A244" s="5"/>
      <c r="B244" s="5"/>
      <c r="C244" s="5"/>
      <c r="D244" s="5"/>
      <c r="E244" s="5"/>
      <c r="F244" s="5"/>
      <c r="G244" s="5"/>
      <c r="H244" s="5"/>
      <c r="I244" s="5"/>
      <c r="J244" s="5"/>
      <c r="K244" s="5"/>
      <c r="L244" s="5"/>
      <c r="M244" s="5"/>
      <c r="N244" s="5"/>
      <c r="O244" s="5"/>
      <c r="P244" s="5"/>
    </row>
    <row r="245" spans="1:16" ht="12.75">
      <c r="A245" s="5"/>
      <c r="B245" s="5"/>
      <c r="C245" s="5"/>
      <c r="D245" s="5"/>
      <c r="E245" s="5"/>
      <c r="F245" s="5"/>
      <c r="G245" s="5"/>
      <c r="H245" s="5"/>
      <c r="I245" s="5"/>
      <c r="J245" s="5"/>
      <c r="K245" s="5"/>
      <c r="L245" s="5"/>
      <c r="M245" s="5"/>
      <c r="N245" s="5"/>
      <c r="O245" s="5"/>
      <c r="P245" s="5"/>
    </row>
    <row r="246" spans="1:16" ht="12.75">
      <c r="A246" s="5"/>
      <c r="B246" s="5"/>
      <c r="C246" s="5"/>
      <c r="D246" s="5"/>
      <c r="E246" s="5"/>
      <c r="F246" s="5"/>
      <c r="G246" s="5"/>
      <c r="H246" s="5"/>
      <c r="I246" s="5"/>
      <c r="J246" s="5"/>
      <c r="K246" s="5"/>
      <c r="L246" s="5"/>
      <c r="M246" s="5"/>
      <c r="N246" s="5"/>
      <c r="O246" s="5"/>
      <c r="P246" s="5"/>
    </row>
    <row r="247" spans="1:16" ht="12.75">
      <c r="A247" s="5"/>
      <c r="B247" s="5"/>
      <c r="C247" s="5"/>
      <c r="D247" s="5"/>
      <c r="E247" s="5"/>
      <c r="F247" s="5"/>
      <c r="G247" s="5"/>
      <c r="H247" s="5"/>
      <c r="I247" s="5"/>
      <c r="J247" s="5"/>
      <c r="K247" s="5"/>
      <c r="L247" s="5"/>
      <c r="M247" s="5"/>
      <c r="N247" s="5"/>
      <c r="O247" s="5"/>
      <c r="P247" s="5"/>
    </row>
    <row r="248" spans="1:16" ht="12.75">
      <c r="A248" s="5"/>
      <c r="B248" s="5"/>
      <c r="C248" s="5"/>
      <c r="D248" s="5"/>
      <c r="E248" s="5"/>
      <c r="F248" s="5"/>
      <c r="G248" s="5"/>
      <c r="H248" s="5"/>
      <c r="I248" s="5"/>
      <c r="J248" s="5"/>
      <c r="K248" s="5"/>
      <c r="L248" s="5"/>
      <c r="M248" s="5"/>
      <c r="N248" s="5"/>
      <c r="O248" s="5"/>
      <c r="P248" s="5"/>
    </row>
    <row r="249" spans="1:16" ht="12.75">
      <c r="A249" s="5"/>
      <c r="B249" s="5"/>
      <c r="C249" s="5"/>
      <c r="D249" s="5"/>
      <c r="E249" s="5"/>
      <c r="F249" s="5"/>
      <c r="G249" s="5"/>
      <c r="H249" s="5"/>
      <c r="I249" s="5"/>
      <c r="J249" s="5"/>
      <c r="K249" s="5"/>
      <c r="L249" s="5"/>
      <c r="M249" s="5"/>
      <c r="N249" s="5"/>
      <c r="O249" s="5"/>
      <c r="P249" s="5"/>
    </row>
    <row r="250" spans="1:16" ht="12.75">
      <c r="A250" s="5"/>
      <c r="B250" s="5"/>
      <c r="C250" s="5"/>
      <c r="D250" s="5"/>
      <c r="E250" s="5"/>
      <c r="F250" s="5"/>
      <c r="G250" s="5"/>
      <c r="H250" s="5"/>
      <c r="I250" s="5"/>
      <c r="J250" s="5"/>
      <c r="K250" s="5"/>
      <c r="L250" s="5"/>
      <c r="M250" s="5"/>
      <c r="N250" s="5"/>
      <c r="O250" s="5"/>
      <c r="P250" s="5"/>
    </row>
    <row r="251" spans="1:16" ht="12.75">
      <c r="A251" s="5"/>
      <c r="B251" s="5"/>
      <c r="C251" s="5"/>
      <c r="D251" s="5"/>
      <c r="E251" s="5"/>
      <c r="F251" s="5"/>
      <c r="G251" s="5"/>
      <c r="H251" s="5"/>
      <c r="I251" s="5"/>
      <c r="J251" s="5"/>
      <c r="K251" s="5"/>
      <c r="L251" s="5"/>
      <c r="M251" s="5"/>
      <c r="N251" s="5"/>
      <c r="O251" s="5"/>
      <c r="P251" s="5"/>
    </row>
    <row r="252" spans="1:16" ht="12.75">
      <c r="A252" s="5"/>
      <c r="B252" s="5"/>
      <c r="C252" s="5"/>
      <c r="D252" s="5"/>
      <c r="E252" s="5"/>
      <c r="F252" s="5"/>
      <c r="G252" s="5"/>
      <c r="H252" s="5"/>
      <c r="I252" s="5"/>
      <c r="J252" s="5"/>
      <c r="K252" s="5"/>
      <c r="L252" s="5"/>
      <c r="M252" s="5"/>
      <c r="N252" s="5"/>
      <c r="O252" s="5"/>
      <c r="P252" s="5"/>
    </row>
    <row r="253" spans="1:16" ht="12.75">
      <c r="A253" s="5"/>
      <c r="B253" s="5"/>
      <c r="C253" s="5"/>
      <c r="D253" s="5"/>
      <c r="E253" s="5"/>
      <c r="F253" s="5"/>
      <c r="G253" s="5"/>
      <c r="H253" s="5"/>
      <c r="I253" s="5"/>
      <c r="J253" s="5"/>
      <c r="K253" s="5"/>
      <c r="L253" s="5"/>
      <c r="M253" s="5"/>
      <c r="N253" s="5"/>
      <c r="O253" s="5"/>
      <c r="P253" s="5"/>
    </row>
    <row r="254" spans="1:16" ht="12.75">
      <c r="A254" s="5"/>
      <c r="B254" s="5"/>
      <c r="C254" s="5"/>
      <c r="D254" s="5"/>
      <c r="E254" s="5"/>
      <c r="F254" s="5"/>
      <c r="G254" s="5"/>
      <c r="H254" s="5"/>
      <c r="I254" s="5"/>
      <c r="J254" s="5"/>
      <c r="K254" s="5"/>
      <c r="L254" s="5"/>
      <c r="M254" s="5"/>
      <c r="N254" s="5"/>
      <c r="O254" s="5"/>
      <c r="P254" s="5"/>
    </row>
    <row r="255" spans="1:16" ht="12.75">
      <c r="A255" s="5"/>
      <c r="B255" s="5"/>
      <c r="C255" s="5"/>
      <c r="D255" s="5"/>
      <c r="E255" s="5"/>
      <c r="F255" s="5"/>
      <c r="G255" s="5"/>
      <c r="H255" s="5"/>
      <c r="I255" s="5"/>
      <c r="J255" s="5"/>
      <c r="K255" s="5"/>
      <c r="L255" s="5"/>
      <c r="M255" s="5"/>
      <c r="N255" s="5"/>
      <c r="O255" s="5"/>
      <c r="P255" s="5"/>
    </row>
    <row r="256" spans="1:16" ht="12.75">
      <c r="A256" s="5"/>
      <c r="B256" s="5"/>
      <c r="C256" s="5"/>
      <c r="D256" s="5"/>
      <c r="E256" s="5"/>
      <c r="F256" s="5"/>
      <c r="G256" s="5"/>
      <c r="H256" s="5"/>
      <c r="I256" s="5"/>
      <c r="J256" s="5"/>
      <c r="K256" s="5"/>
      <c r="L256" s="5"/>
      <c r="M256" s="5"/>
      <c r="N256" s="5"/>
      <c r="O256" s="5"/>
      <c r="P256" s="5"/>
    </row>
    <row r="257" spans="1:16" ht="12.75">
      <c r="A257" s="5"/>
      <c r="B257" s="5"/>
      <c r="C257" s="5"/>
      <c r="D257" s="5"/>
      <c r="E257" s="5"/>
      <c r="F257" s="5"/>
      <c r="G257" s="5"/>
      <c r="H257" s="5"/>
      <c r="I257" s="5"/>
      <c r="J257" s="5"/>
      <c r="K257" s="5"/>
      <c r="L257" s="5"/>
      <c r="M257" s="5"/>
      <c r="N257" s="5"/>
      <c r="O257" s="5"/>
      <c r="P257" s="5"/>
    </row>
    <row r="258" spans="1:16" ht="12.75">
      <c r="A258" s="5"/>
      <c r="B258" s="5"/>
      <c r="C258" s="5"/>
      <c r="D258" s="5"/>
      <c r="E258" s="5"/>
      <c r="F258" s="5"/>
      <c r="G258" s="5"/>
      <c r="H258" s="5"/>
      <c r="I258" s="5"/>
      <c r="J258" s="5"/>
      <c r="K258" s="5"/>
      <c r="L258" s="5"/>
      <c r="M258" s="5"/>
      <c r="N258" s="5"/>
      <c r="O258" s="5"/>
      <c r="P258" s="5"/>
    </row>
    <row r="259" spans="1:16" ht="12.75">
      <c r="A259" s="5"/>
      <c r="B259" s="5"/>
      <c r="C259" s="5"/>
      <c r="D259" s="5"/>
      <c r="E259" s="5"/>
      <c r="F259" s="5"/>
      <c r="G259" s="5"/>
      <c r="H259" s="5"/>
      <c r="I259" s="5"/>
      <c r="J259" s="5"/>
      <c r="K259" s="5"/>
      <c r="L259" s="5"/>
      <c r="M259" s="5"/>
      <c r="N259" s="5"/>
      <c r="O259" s="5"/>
      <c r="P259" s="5"/>
    </row>
    <row r="260" spans="1:16" ht="12.75">
      <c r="A260" s="5"/>
      <c r="B260" s="5"/>
      <c r="C260" s="5"/>
      <c r="D260" s="5"/>
      <c r="E260" s="5"/>
      <c r="F260" s="5"/>
      <c r="G260" s="5"/>
      <c r="H260" s="5"/>
      <c r="I260" s="5"/>
      <c r="J260" s="5"/>
      <c r="K260" s="5"/>
      <c r="L260" s="5"/>
      <c r="M260" s="5"/>
      <c r="N260" s="5"/>
      <c r="O260" s="5"/>
      <c r="P260" s="5"/>
    </row>
    <row r="261" spans="1:16" ht="12.75">
      <c r="A261" s="5"/>
      <c r="B261" s="5"/>
      <c r="C261" s="5"/>
      <c r="D261" s="5"/>
      <c r="E261" s="5"/>
      <c r="F261" s="5"/>
      <c r="G261" s="5"/>
      <c r="H261" s="5"/>
      <c r="I261" s="5"/>
      <c r="J261" s="5"/>
      <c r="K261" s="5"/>
      <c r="L261" s="5"/>
      <c r="M261" s="5"/>
      <c r="N261" s="5"/>
      <c r="O261" s="5"/>
      <c r="P261" s="5"/>
    </row>
    <row r="262" spans="1:16" ht="12.75">
      <c r="A262" s="5"/>
      <c r="B262" s="5"/>
      <c r="C262" s="5"/>
      <c r="D262" s="5"/>
      <c r="E262" s="5"/>
      <c r="F262" s="5"/>
      <c r="G262" s="5"/>
      <c r="H262" s="5"/>
      <c r="I262" s="5"/>
      <c r="J262" s="5"/>
      <c r="K262" s="5"/>
      <c r="L262" s="5"/>
      <c r="M262" s="5"/>
      <c r="N262" s="5"/>
      <c r="O262" s="5"/>
      <c r="P262" s="5"/>
    </row>
    <row r="263" spans="1:16" ht="12.75">
      <c r="A263" s="5"/>
      <c r="B263" s="5"/>
      <c r="C263" s="5"/>
      <c r="D263" s="5"/>
      <c r="E263" s="5"/>
      <c r="F263" s="5"/>
      <c r="G263" s="5"/>
      <c r="H263" s="5"/>
      <c r="I263" s="5"/>
      <c r="J263" s="5"/>
      <c r="K263" s="5"/>
      <c r="L263" s="5"/>
      <c r="M263" s="5"/>
      <c r="N263" s="5"/>
      <c r="O263" s="5"/>
      <c r="P263" s="5"/>
    </row>
    <row r="264" spans="1:16" ht="12.75">
      <c r="A264" s="5"/>
      <c r="B264" s="5"/>
      <c r="C264" s="5"/>
      <c r="D264" s="5"/>
      <c r="E264" s="5"/>
      <c r="F264" s="5"/>
      <c r="G264" s="5"/>
      <c r="H264" s="5"/>
      <c r="I264" s="5"/>
      <c r="J264" s="5"/>
      <c r="K264" s="5"/>
      <c r="L264" s="5"/>
      <c r="M264" s="5"/>
      <c r="N264" s="5"/>
      <c r="O264" s="5"/>
      <c r="P264" s="5"/>
    </row>
    <row r="265" spans="1:16" ht="12.75">
      <c r="A265" s="5"/>
      <c r="B265" s="5"/>
      <c r="C265" s="5"/>
      <c r="D265" s="5"/>
      <c r="E265" s="5"/>
      <c r="F265" s="5"/>
      <c r="G265" s="5"/>
      <c r="H265" s="5"/>
      <c r="I265" s="5"/>
      <c r="J265" s="5"/>
      <c r="K265" s="5"/>
      <c r="L265" s="5"/>
      <c r="M265" s="5"/>
      <c r="N265" s="5"/>
      <c r="O265" s="5"/>
      <c r="P265" s="5"/>
    </row>
    <row r="266" spans="1:16" ht="12.75">
      <c r="A266" s="5"/>
      <c r="B266" s="5"/>
      <c r="C266" s="5"/>
      <c r="D266" s="5"/>
      <c r="E266" s="5"/>
      <c r="F266" s="5"/>
      <c r="G266" s="5"/>
      <c r="H266" s="5"/>
      <c r="I266" s="5"/>
      <c r="J266" s="5"/>
      <c r="K266" s="5"/>
      <c r="L266" s="5"/>
      <c r="M266" s="5"/>
      <c r="N266" s="5"/>
      <c r="O266" s="5"/>
      <c r="P266" s="5"/>
    </row>
    <row r="267" spans="1:16" ht="12.75">
      <c r="A267" s="5"/>
      <c r="B267" s="5"/>
      <c r="C267" s="5"/>
      <c r="D267" s="5"/>
      <c r="E267" s="5"/>
      <c r="F267" s="5"/>
      <c r="G267" s="5"/>
      <c r="H267" s="5"/>
      <c r="I267" s="5"/>
      <c r="J267" s="5"/>
      <c r="K267" s="5"/>
      <c r="L267" s="5"/>
      <c r="M267" s="5"/>
      <c r="N267" s="5"/>
      <c r="O267" s="5"/>
      <c r="P267" s="5"/>
    </row>
    <row r="268" spans="1:16" ht="12.75">
      <c r="A268" s="5"/>
      <c r="B268" s="5"/>
      <c r="C268" s="5"/>
      <c r="D268" s="5"/>
      <c r="E268" s="5"/>
      <c r="F268" s="5"/>
      <c r="G268" s="5"/>
      <c r="H268" s="5"/>
      <c r="I268" s="5"/>
      <c r="J268" s="5"/>
      <c r="K268" s="5"/>
      <c r="L268" s="5"/>
      <c r="M268" s="5"/>
      <c r="N268" s="5"/>
      <c r="O268" s="5"/>
      <c r="P268" s="5"/>
    </row>
    <row r="269" spans="1:16" ht="12.75">
      <c r="A269" s="5"/>
      <c r="B269" s="5"/>
      <c r="C269" s="5"/>
      <c r="D269" s="5"/>
      <c r="E269" s="5"/>
      <c r="F269" s="5"/>
      <c r="G269" s="5"/>
      <c r="H269" s="5"/>
      <c r="I269" s="5"/>
      <c r="J269" s="5"/>
      <c r="K269" s="5"/>
      <c r="L269" s="5"/>
      <c r="M269" s="5"/>
      <c r="N269" s="5"/>
      <c r="O269" s="5"/>
      <c r="P269" s="5"/>
    </row>
    <row r="270" spans="1:16" ht="12.75">
      <c r="A270" s="5"/>
      <c r="B270" s="5"/>
      <c r="C270" s="5"/>
      <c r="D270" s="5"/>
      <c r="E270" s="5"/>
      <c r="F270" s="5"/>
      <c r="G270" s="5"/>
      <c r="H270" s="5"/>
      <c r="I270" s="5"/>
      <c r="J270" s="5"/>
      <c r="K270" s="5"/>
      <c r="L270" s="5"/>
      <c r="M270" s="5"/>
      <c r="N270" s="5"/>
      <c r="O270" s="5"/>
      <c r="P270" s="5"/>
    </row>
    <row r="271" spans="1:16" ht="12.75">
      <c r="A271" s="5"/>
      <c r="B271" s="5"/>
      <c r="C271" s="5"/>
      <c r="D271" s="5"/>
      <c r="E271" s="5"/>
      <c r="F271" s="5"/>
      <c r="G271" s="5"/>
      <c r="H271" s="5"/>
      <c r="I271" s="5"/>
      <c r="J271" s="5"/>
      <c r="K271" s="5"/>
      <c r="L271" s="5"/>
      <c r="M271" s="5"/>
      <c r="N271" s="5"/>
      <c r="O271" s="5"/>
      <c r="P271" s="5"/>
    </row>
    <row r="272" ht="12.75">
      <c r="C272" s="5"/>
    </row>
  </sheetData>
  <sheetProtection/>
  <hyperlinks>
    <hyperlink ref="B11" location="'Historisk produksjon'!Print_Area" display="'Historisk produksjon'!Print_Area"/>
    <hyperlink ref="B13" location="Feltoversikt!A1" display="Feltoversikt"/>
    <hyperlink ref="B15" location="'RK1,2,3-felt'!A1" display="Ressurskategori 1, 2 og 3-felt: Opprinnelig salgbart volum og gjenværende reserver i felt i produksjon,"/>
    <hyperlink ref="B21" location="'RK5-funn'!A1" display="Ressurskategori 5F: Ressurser i funn der utvinning er sannsynlig, men uavklart"/>
    <hyperlink ref="B23" location="'RK7f-funn'!A1" display="Ressurskategori 7F: Ressurser i nye funn  som ikke er evaluert"/>
    <hyperlink ref="B25" location="'Funn i felt og funn'!A1" display="Funn som i 2001 rapporteres som deler av andre felt og funn"/>
    <hyperlink ref="B17" location="'RK3-funn'!A1" display="Ressurskategori 3: Opprinnelig salgbart volum og gjenværende reserver for funn som lisenshaverne har besluttet å utvinne."/>
    <hyperlink ref="B19" location="'RK4-funn'!A1" display="Ressurskategori 4: Ressurser i funn i planleggingsfase"/>
    <hyperlink ref="C31" r:id="rId1" display="Oljedirektoratet"/>
    <hyperlink ref="B27" location="Tilstedeværende!A1" display="Tilstedenværende ressurser i felt"/>
    <hyperlink ref="B9" location="'Totale petroleumsressursar'!Print_Area" display="'Totale petroleumsressursar'!Print_Area"/>
  </hyperlinks>
  <printOptions/>
  <pageMargins left="0.7480314960629921" right="0.7480314960629921" top="0.984251968503937" bottom="0.984251968503937" header="0.5118110236220472" footer="0.5118110236220472"/>
  <pageSetup fitToHeight="1" fitToWidth="1" horizontalDpi="300" verticalDpi="300" orientation="landscape" paperSize="9" scale="72" r:id="rId3"/>
  <drawing r:id="rId2"/>
</worksheet>
</file>

<file path=xl/worksheets/sheet10.xml><?xml version="1.0" encoding="utf-8"?>
<worksheet xmlns="http://schemas.openxmlformats.org/spreadsheetml/2006/main" xmlns:r="http://schemas.openxmlformats.org/officeDocument/2006/relationships">
  <dimension ref="A1:R118"/>
  <sheetViews>
    <sheetView workbookViewId="0" topLeftCell="A1">
      <selection activeCell="A1" sqref="A1"/>
    </sheetView>
  </sheetViews>
  <sheetFormatPr defaultColWidth="11.421875" defaultRowHeight="12.75"/>
  <cols>
    <col min="1" max="1" width="2.00390625" style="0" customWidth="1"/>
    <col min="2" max="2" width="28.8515625" style="0" bestFit="1" customWidth="1"/>
    <col min="3" max="3" width="21.28125" style="0" bestFit="1" customWidth="1"/>
    <col min="4" max="4" width="14.28125" style="169" customWidth="1"/>
    <col min="5" max="5" width="9.140625" style="209" customWidth="1"/>
    <col min="6" max="8" width="9.140625" style="0" customWidth="1"/>
    <col min="9" max="9" width="9.140625" style="209" customWidth="1"/>
    <col min="10" max="16384" width="9.140625" style="0" customWidth="1"/>
  </cols>
  <sheetData>
    <row r="1" spans="1:17" ht="69.75" customHeight="1" thickBot="1">
      <c r="A1" s="14"/>
      <c r="B1" s="296" t="s">
        <v>504</v>
      </c>
      <c r="C1" s="299"/>
      <c r="D1" s="299"/>
      <c r="E1" s="299"/>
      <c r="F1" s="299"/>
      <c r="G1" s="39"/>
      <c r="H1" s="39"/>
      <c r="I1" s="268"/>
      <c r="J1" s="39"/>
      <c r="K1" s="39"/>
      <c r="L1" s="39"/>
      <c r="M1" s="39"/>
      <c r="N1" s="39"/>
      <c r="O1" s="39"/>
      <c r="P1" s="14"/>
      <c r="Q1" s="14"/>
    </row>
    <row r="2" spans="1:18" ht="45" customHeight="1" thickBot="1">
      <c r="A2" s="14"/>
      <c r="B2" s="271" t="s">
        <v>102</v>
      </c>
      <c r="C2" s="272" t="s">
        <v>103</v>
      </c>
      <c r="D2" s="273" t="s">
        <v>105</v>
      </c>
      <c r="E2" s="268"/>
      <c r="F2" s="39"/>
      <c r="G2" s="39"/>
      <c r="H2" s="39"/>
      <c r="I2" s="268"/>
      <c r="J2" s="39"/>
      <c r="K2" s="39"/>
      <c r="L2" s="39"/>
      <c r="M2" s="39"/>
      <c r="N2" s="39"/>
      <c r="O2" s="39"/>
      <c r="P2" s="14"/>
      <c r="Q2" s="14"/>
      <c r="R2" s="14"/>
    </row>
    <row r="3" spans="1:18" ht="12.75">
      <c r="A3" s="14"/>
      <c r="B3" s="86" t="s">
        <v>271</v>
      </c>
      <c r="C3" s="199" t="s">
        <v>272</v>
      </c>
      <c r="D3" s="200">
        <v>2003</v>
      </c>
      <c r="E3" s="268"/>
      <c r="F3" s="39"/>
      <c r="G3" s="39"/>
      <c r="H3" s="39"/>
      <c r="I3" s="268"/>
      <c r="J3" s="39"/>
      <c r="K3" s="39"/>
      <c r="L3" s="39"/>
      <c r="M3" s="39"/>
      <c r="N3" s="39"/>
      <c r="O3" s="39"/>
      <c r="P3" s="14"/>
      <c r="Q3" s="14"/>
      <c r="R3" s="14"/>
    </row>
    <row r="4" spans="1:18" ht="12.75">
      <c r="A4" s="14"/>
      <c r="B4" s="86" t="s">
        <v>273</v>
      </c>
      <c r="C4" s="199" t="s">
        <v>272</v>
      </c>
      <c r="D4" s="200">
        <v>2003</v>
      </c>
      <c r="E4" s="268"/>
      <c r="F4" s="39"/>
      <c r="G4" s="39"/>
      <c r="H4" s="39"/>
      <c r="I4" s="268"/>
      <c r="J4" s="39"/>
      <c r="K4" s="39"/>
      <c r="L4" s="39"/>
      <c r="M4" s="39"/>
      <c r="N4" s="39"/>
      <c r="O4" s="39"/>
      <c r="P4" s="14"/>
      <c r="Q4" s="14"/>
      <c r="R4" s="14"/>
    </row>
    <row r="5" spans="1:18" ht="12.75">
      <c r="A5" s="14"/>
      <c r="B5" s="86" t="s">
        <v>274</v>
      </c>
      <c r="C5" s="199" t="s">
        <v>194</v>
      </c>
      <c r="D5" s="200">
        <v>1970</v>
      </c>
      <c r="E5" s="268"/>
      <c r="F5" s="39"/>
      <c r="G5" s="39"/>
      <c r="H5" s="39"/>
      <c r="I5" s="268"/>
      <c r="J5" s="39"/>
      <c r="K5" s="39"/>
      <c r="L5" s="39"/>
      <c r="M5" s="39"/>
      <c r="N5" s="39"/>
      <c r="O5" s="39"/>
      <c r="P5" s="14"/>
      <c r="Q5" s="14"/>
      <c r="R5" s="14"/>
    </row>
    <row r="6" spans="1:18" ht="12.75">
      <c r="A6" s="14"/>
      <c r="B6" s="86" t="s">
        <v>275</v>
      </c>
      <c r="C6" s="199" t="s">
        <v>194</v>
      </c>
      <c r="D6" s="200">
        <v>1997</v>
      </c>
      <c r="E6" s="268"/>
      <c r="F6" s="39"/>
      <c r="G6" s="39"/>
      <c r="H6" s="39"/>
      <c r="I6" s="268"/>
      <c r="J6" s="39"/>
      <c r="K6" s="39"/>
      <c r="L6" s="39"/>
      <c r="M6" s="39"/>
      <c r="N6" s="39"/>
      <c r="O6" s="39"/>
      <c r="P6" s="14"/>
      <c r="Q6" s="14"/>
      <c r="R6" s="14"/>
    </row>
    <row r="7" spans="1:18" ht="12.75">
      <c r="A7" s="14"/>
      <c r="B7" s="86" t="s">
        <v>276</v>
      </c>
      <c r="C7" s="199" t="s">
        <v>194</v>
      </c>
      <c r="D7" s="200">
        <v>1997</v>
      </c>
      <c r="E7" s="268"/>
      <c r="F7" s="39"/>
      <c r="G7" s="39"/>
      <c r="H7" s="39"/>
      <c r="I7" s="268"/>
      <c r="J7" s="39"/>
      <c r="K7" s="39"/>
      <c r="L7" s="39"/>
      <c r="M7" s="39"/>
      <c r="N7" s="39"/>
      <c r="O7" s="39"/>
      <c r="P7" s="14"/>
      <c r="Q7" s="14"/>
      <c r="R7" s="14"/>
    </row>
    <row r="8" spans="1:18" ht="12.75">
      <c r="A8" s="14"/>
      <c r="B8" s="86" t="s">
        <v>15</v>
      </c>
      <c r="C8" s="199" t="s">
        <v>194</v>
      </c>
      <c r="D8" s="200">
        <v>2003</v>
      </c>
      <c r="E8" s="268"/>
      <c r="F8" s="39"/>
      <c r="G8" s="39"/>
      <c r="H8" s="39"/>
      <c r="I8" s="268"/>
      <c r="J8" s="39"/>
      <c r="K8" s="39"/>
      <c r="L8" s="39"/>
      <c r="M8" s="39"/>
      <c r="N8" s="39"/>
      <c r="O8" s="39"/>
      <c r="P8" s="14"/>
      <c r="Q8" s="14"/>
      <c r="R8" s="14"/>
    </row>
    <row r="9" spans="1:18" ht="12.75">
      <c r="A9" s="14"/>
      <c r="B9" s="86" t="s">
        <v>19</v>
      </c>
      <c r="C9" s="199" t="s">
        <v>147</v>
      </c>
      <c r="D9" s="200">
        <v>2000</v>
      </c>
      <c r="E9" s="268"/>
      <c r="F9" s="39"/>
      <c r="G9" s="39"/>
      <c r="H9" s="39"/>
      <c r="I9" s="268"/>
      <c r="J9" s="39"/>
      <c r="K9" s="39"/>
      <c r="L9" s="39"/>
      <c r="M9" s="39"/>
      <c r="N9" s="39"/>
      <c r="O9" s="39"/>
      <c r="P9" s="14"/>
      <c r="Q9" s="14"/>
      <c r="R9" s="14"/>
    </row>
    <row r="10" spans="1:18" ht="12.75">
      <c r="A10" s="14"/>
      <c r="B10" s="86" t="s">
        <v>20</v>
      </c>
      <c r="C10" s="199" t="s">
        <v>147</v>
      </c>
      <c r="D10" s="200">
        <v>2004</v>
      </c>
      <c r="E10" s="268"/>
      <c r="F10" s="39"/>
      <c r="G10" s="39"/>
      <c r="H10" s="39"/>
      <c r="I10" s="268"/>
      <c r="J10" s="39"/>
      <c r="K10" s="39"/>
      <c r="L10" s="39"/>
      <c r="M10" s="39"/>
      <c r="N10" s="39"/>
      <c r="O10" s="39"/>
      <c r="P10" s="14"/>
      <c r="Q10" s="14"/>
      <c r="R10" s="14"/>
    </row>
    <row r="11" spans="1:18" ht="12.75">
      <c r="A11" s="14"/>
      <c r="B11" s="86" t="s">
        <v>277</v>
      </c>
      <c r="C11" s="199" t="s">
        <v>150</v>
      </c>
      <c r="D11" s="200">
        <v>1973</v>
      </c>
      <c r="E11" s="268"/>
      <c r="F11" s="39"/>
      <c r="G11" s="39"/>
      <c r="H11" s="39"/>
      <c r="I11" s="268"/>
      <c r="J11" s="39"/>
      <c r="K11" s="39"/>
      <c r="L11" s="39"/>
      <c r="M11" s="39"/>
      <c r="N11" s="39"/>
      <c r="O11" s="39"/>
      <c r="P11" s="14"/>
      <c r="Q11" s="14"/>
      <c r="R11" s="14"/>
    </row>
    <row r="12" spans="1:18" ht="12.75">
      <c r="A12" s="14"/>
      <c r="B12" s="86" t="s">
        <v>30</v>
      </c>
      <c r="C12" s="199" t="s">
        <v>152</v>
      </c>
      <c r="D12" s="200">
        <v>1992</v>
      </c>
      <c r="E12" s="268"/>
      <c r="F12" s="39"/>
      <c r="G12" s="39"/>
      <c r="H12" s="39"/>
      <c r="I12" s="268"/>
      <c r="J12" s="39"/>
      <c r="K12" s="39"/>
      <c r="L12" s="39"/>
      <c r="M12" s="39"/>
      <c r="N12" s="39"/>
      <c r="O12" s="39"/>
      <c r="P12" s="14"/>
      <c r="Q12" s="14"/>
      <c r="R12" s="14"/>
    </row>
    <row r="13" spans="1:18" ht="12.75">
      <c r="A13" s="14"/>
      <c r="B13" s="86" t="s">
        <v>31</v>
      </c>
      <c r="C13" s="199" t="s">
        <v>152</v>
      </c>
      <c r="D13" s="200">
        <v>1996</v>
      </c>
      <c r="E13" s="268"/>
      <c r="F13" s="39"/>
      <c r="G13" s="39"/>
      <c r="H13" s="39"/>
      <c r="I13" s="268"/>
      <c r="J13" s="39"/>
      <c r="K13" s="39"/>
      <c r="L13" s="39"/>
      <c r="M13" s="39"/>
      <c r="N13" s="39"/>
      <c r="O13" s="39"/>
      <c r="P13" s="14"/>
      <c r="Q13" s="14"/>
      <c r="R13" s="14"/>
    </row>
    <row r="14" spans="1:18" ht="12.75">
      <c r="A14" s="14"/>
      <c r="B14" s="86" t="s">
        <v>36</v>
      </c>
      <c r="C14" s="199" t="s">
        <v>35</v>
      </c>
      <c r="D14" s="200">
        <v>2001</v>
      </c>
      <c r="E14" s="268"/>
      <c r="F14" s="39"/>
      <c r="G14" s="39"/>
      <c r="H14" s="39"/>
      <c r="I14" s="268"/>
      <c r="J14" s="39"/>
      <c r="K14" s="39"/>
      <c r="L14" s="39"/>
      <c r="M14" s="39"/>
      <c r="N14" s="39"/>
      <c r="O14" s="39"/>
      <c r="P14" s="14"/>
      <c r="Q14" s="14"/>
      <c r="R14" s="14"/>
    </row>
    <row r="15" spans="1:18" ht="12.75">
      <c r="A15" s="14"/>
      <c r="B15" s="86" t="s">
        <v>278</v>
      </c>
      <c r="C15" s="199" t="s">
        <v>207</v>
      </c>
      <c r="D15" s="200">
        <v>1991</v>
      </c>
      <c r="E15" s="268"/>
      <c r="F15" s="39"/>
      <c r="G15" s="39"/>
      <c r="H15" s="39"/>
      <c r="I15" s="268"/>
      <c r="J15" s="39"/>
      <c r="K15" s="39"/>
      <c r="L15" s="39"/>
      <c r="M15" s="39"/>
      <c r="N15" s="39"/>
      <c r="O15" s="39"/>
      <c r="P15" s="14"/>
      <c r="Q15" s="14"/>
      <c r="R15" s="14"/>
    </row>
    <row r="16" spans="1:18" ht="12.75">
      <c r="A16" s="14"/>
      <c r="B16" s="86" t="s">
        <v>279</v>
      </c>
      <c r="C16" s="199" t="s">
        <v>207</v>
      </c>
      <c r="D16" s="200">
        <v>2002</v>
      </c>
      <c r="E16" s="268"/>
      <c r="F16" s="39"/>
      <c r="G16" s="39"/>
      <c r="H16" s="39"/>
      <c r="I16" s="268"/>
      <c r="J16" s="39"/>
      <c r="K16" s="39"/>
      <c r="L16" s="39"/>
      <c r="M16" s="39"/>
      <c r="N16" s="39"/>
      <c r="O16" s="39"/>
      <c r="P16" s="14"/>
      <c r="Q16" s="14"/>
      <c r="R16" s="14"/>
    </row>
    <row r="17" spans="1:18" ht="12.75">
      <c r="A17" s="14"/>
      <c r="B17" s="86" t="s">
        <v>280</v>
      </c>
      <c r="C17" s="199" t="s">
        <v>207</v>
      </c>
      <c r="D17" s="200">
        <v>2002</v>
      </c>
      <c r="E17" s="268"/>
      <c r="F17" s="39"/>
      <c r="G17" s="39"/>
      <c r="H17" s="39"/>
      <c r="I17" s="268"/>
      <c r="J17" s="39"/>
      <c r="K17" s="39"/>
      <c r="L17" s="39"/>
      <c r="M17" s="39"/>
      <c r="N17" s="39"/>
      <c r="O17" s="39"/>
      <c r="P17" s="14"/>
      <c r="Q17" s="14"/>
      <c r="R17" s="14"/>
    </row>
    <row r="18" spans="1:18" ht="12.75">
      <c r="A18" s="14"/>
      <c r="B18" s="86" t="s">
        <v>41</v>
      </c>
      <c r="C18" s="199" t="s">
        <v>207</v>
      </c>
      <c r="D18" s="200">
        <v>2003</v>
      </c>
      <c r="E18" s="268"/>
      <c r="F18" s="39"/>
      <c r="G18" s="39"/>
      <c r="H18" s="39"/>
      <c r="I18" s="268"/>
      <c r="J18" s="39"/>
      <c r="K18" s="39"/>
      <c r="L18" s="39"/>
      <c r="M18" s="39"/>
      <c r="N18" s="39"/>
      <c r="O18" s="39"/>
      <c r="P18" s="14"/>
      <c r="Q18" s="14"/>
      <c r="R18" s="14"/>
    </row>
    <row r="19" spans="1:18" ht="12.75">
      <c r="A19" s="14"/>
      <c r="B19" s="86" t="s">
        <v>281</v>
      </c>
      <c r="C19" s="199" t="s">
        <v>209</v>
      </c>
      <c r="D19" s="200">
        <v>2002</v>
      </c>
      <c r="E19" s="268"/>
      <c r="F19" s="39"/>
      <c r="G19" s="39"/>
      <c r="H19" s="39"/>
      <c r="I19" s="268"/>
      <c r="J19" s="39"/>
      <c r="K19" s="39"/>
      <c r="L19" s="39"/>
      <c r="M19" s="39"/>
      <c r="N19" s="39"/>
      <c r="O19" s="39"/>
      <c r="P19" s="14"/>
      <c r="Q19" s="14"/>
      <c r="R19" s="14"/>
    </row>
    <row r="20" spans="1:18" ht="12.75">
      <c r="A20" s="14"/>
      <c r="B20" s="86" t="s">
        <v>282</v>
      </c>
      <c r="C20" s="199" t="s">
        <v>209</v>
      </c>
      <c r="D20" s="200">
        <v>2002</v>
      </c>
      <c r="E20" s="268"/>
      <c r="F20" s="39"/>
      <c r="G20" s="39"/>
      <c r="H20" s="39"/>
      <c r="I20" s="268"/>
      <c r="J20" s="39"/>
      <c r="K20" s="39"/>
      <c r="L20" s="39"/>
      <c r="M20" s="39"/>
      <c r="N20" s="39"/>
      <c r="O20" s="39"/>
      <c r="P20" s="14"/>
      <c r="Q20" s="14"/>
      <c r="R20" s="14"/>
    </row>
    <row r="21" spans="1:18" s="157" customFormat="1" ht="12.75">
      <c r="A21" s="14"/>
      <c r="B21" s="102" t="s">
        <v>283</v>
      </c>
      <c r="C21" s="190" t="s">
        <v>209</v>
      </c>
      <c r="D21" s="201">
        <v>2002</v>
      </c>
      <c r="E21" s="268"/>
      <c r="F21" s="39"/>
      <c r="G21" s="39"/>
      <c r="H21" s="39"/>
      <c r="I21" s="268"/>
      <c r="J21" s="39"/>
      <c r="K21" s="39"/>
      <c r="L21" s="39"/>
      <c r="M21" s="39"/>
      <c r="N21" s="39"/>
      <c r="O21" s="39"/>
      <c r="P21" s="14"/>
      <c r="Q21" s="14"/>
      <c r="R21" s="14"/>
    </row>
    <row r="22" spans="1:18" ht="12.75">
      <c r="A22" s="14"/>
      <c r="B22" s="86" t="s">
        <v>284</v>
      </c>
      <c r="C22" s="199" t="s">
        <v>209</v>
      </c>
      <c r="D22" s="200">
        <v>1983</v>
      </c>
      <c r="E22" s="268"/>
      <c r="F22" s="39"/>
      <c r="G22" s="39"/>
      <c r="H22" s="39"/>
      <c r="I22" s="268"/>
      <c r="J22" s="39"/>
      <c r="K22" s="39"/>
      <c r="L22" s="39"/>
      <c r="M22" s="39"/>
      <c r="N22" s="39"/>
      <c r="O22" s="39"/>
      <c r="P22" s="14"/>
      <c r="Q22" s="14"/>
      <c r="R22" s="14"/>
    </row>
    <row r="23" spans="1:18" ht="12.75">
      <c r="A23" s="14"/>
      <c r="B23" s="86" t="s">
        <v>285</v>
      </c>
      <c r="C23" s="199" t="s">
        <v>209</v>
      </c>
      <c r="D23" s="200">
        <v>1995</v>
      </c>
      <c r="E23" s="268"/>
      <c r="F23" s="39"/>
      <c r="G23" s="39"/>
      <c r="H23" s="39"/>
      <c r="I23" s="268"/>
      <c r="J23" s="39"/>
      <c r="K23" s="39"/>
      <c r="L23" s="39"/>
      <c r="M23" s="39"/>
      <c r="N23" s="39"/>
      <c r="O23" s="39"/>
      <c r="P23" s="14"/>
      <c r="Q23" s="14"/>
      <c r="R23" s="14"/>
    </row>
    <row r="24" spans="1:18" ht="12.75">
      <c r="A24" s="14"/>
      <c r="B24" s="86" t="s">
        <v>286</v>
      </c>
      <c r="C24" s="199" t="s">
        <v>209</v>
      </c>
      <c r="D24" s="200">
        <v>1998</v>
      </c>
      <c r="E24" s="268"/>
      <c r="F24" s="39"/>
      <c r="G24" s="39"/>
      <c r="H24" s="39"/>
      <c r="I24" s="268"/>
      <c r="J24" s="39"/>
      <c r="K24" s="39"/>
      <c r="L24" s="39"/>
      <c r="M24" s="39"/>
      <c r="N24" s="39"/>
      <c r="O24" s="39"/>
      <c r="P24" s="14"/>
      <c r="Q24" s="14"/>
      <c r="R24" s="14"/>
    </row>
    <row r="25" spans="1:18" ht="12.75">
      <c r="A25" s="14"/>
      <c r="B25" s="86" t="s">
        <v>44</v>
      </c>
      <c r="C25" s="199" t="s">
        <v>209</v>
      </c>
      <c r="D25" s="200">
        <v>2001</v>
      </c>
      <c r="E25" s="268"/>
      <c r="F25" s="39"/>
      <c r="G25" s="39"/>
      <c r="H25" s="39"/>
      <c r="I25" s="268"/>
      <c r="J25" s="39"/>
      <c r="K25" s="39"/>
      <c r="L25" s="39"/>
      <c r="M25" s="39"/>
      <c r="N25" s="39"/>
      <c r="O25" s="39"/>
      <c r="P25" s="14"/>
      <c r="Q25" s="14"/>
      <c r="R25" s="14"/>
    </row>
    <row r="26" spans="1:18" ht="12.75">
      <c r="A26" s="14"/>
      <c r="B26" s="86" t="s">
        <v>287</v>
      </c>
      <c r="C26" s="199" t="s">
        <v>209</v>
      </c>
      <c r="D26" s="200">
        <v>2001</v>
      </c>
      <c r="E26" s="268"/>
      <c r="F26" s="39"/>
      <c r="G26" s="39"/>
      <c r="H26" s="39"/>
      <c r="I26" s="268"/>
      <c r="J26" s="39"/>
      <c r="K26" s="39"/>
      <c r="L26" s="39"/>
      <c r="M26" s="39"/>
      <c r="N26" s="39"/>
      <c r="O26" s="39"/>
      <c r="P26" s="14"/>
      <c r="Q26" s="14"/>
      <c r="R26" s="14"/>
    </row>
    <row r="27" spans="1:18" ht="12.75">
      <c r="A27" s="14"/>
      <c r="B27" s="86" t="s">
        <v>288</v>
      </c>
      <c r="C27" s="199" t="s">
        <v>209</v>
      </c>
      <c r="D27" s="200">
        <v>2002</v>
      </c>
      <c r="E27" s="268"/>
      <c r="F27" s="39"/>
      <c r="G27" s="39"/>
      <c r="H27" s="39"/>
      <c r="I27" s="268"/>
      <c r="J27" s="39"/>
      <c r="K27" s="39"/>
      <c r="L27" s="39"/>
      <c r="M27" s="39"/>
      <c r="N27" s="39"/>
      <c r="O27" s="39"/>
      <c r="P27" s="14"/>
      <c r="Q27" s="14"/>
      <c r="R27" s="14"/>
    </row>
    <row r="28" spans="1:18" ht="12.75">
      <c r="A28" s="14"/>
      <c r="B28" s="86" t="s">
        <v>45</v>
      </c>
      <c r="C28" s="199" t="s">
        <v>209</v>
      </c>
      <c r="D28" s="200">
        <v>2006</v>
      </c>
      <c r="E28" s="268"/>
      <c r="F28" s="39"/>
      <c r="G28" s="39"/>
      <c r="H28" s="39"/>
      <c r="I28" s="268"/>
      <c r="J28" s="39"/>
      <c r="K28" s="39"/>
      <c r="L28" s="39"/>
      <c r="M28" s="39"/>
      <c r="N28" s="39"/>
      <c r="O28" s="39"/>
      <c r="P28" s="14"/>
      <c r="Q28" s="14"/>
      <c r="R28" s="14"/>
    </row>
    <row r="29" spans="1:18" ht="12.75">
      <c r="A29" s="14"/>
      <c r="B29" s="86" t="s">
        <v>46</v>
      </c>
      <c r="C29" s="199" t="s">
        <v>209</v>
      </c>
      <c r="D29" s="200">
        <v>2006</v>
      </c>
      <c r="E29" s="268"/>
      <c r="F29" s="39"/>
      <c r="G29" s="39"/>
      <c r="H29" s="39"/>
      <c r="I29" s="268"/>
      <c r="J29" s="39"/>
      <c r="K29" s="39"/>
      <c r="L29" s="39"/>
      <c r="M29" s="39"/>
      <c r="N29" s="39"/>
      <c r="O29" s="39"/>
      <c r="P29" s="14"/>
      <c r="Q29" s="14"/>
      <c r="R29" s="14"/>
    </row>
    <row r="30" spans="1:18" ht="12.75">
      <c r="A30" s="14"/>
      <c r="B30" s="86" t="s">
        <v>48</v>
      </c>
      <c r="C30" s="199" t="s">
        <v>49</v>
      </c>
      <c r="D30" s="200">
        <v>1994</v>
      </c>
      <c r="E30" s="268"/>
      <c r="F30" s="39"/>
      <c r="G30" s="39"/>
      <c r="H30" s="39"/>
      <c r="I30" s="268"/>
      <c r="J30" s="39"/>
      <c r="K30" s="39"/>
      <c r="L30" s="39"/>
      <c r="M30" s="39"/>
      <c r="N30" s="39"/>
      <c r="O30" s="39"/>
      <c r="P30" s="14"/>
      <c r="Q30" s="14"/>
      <c r="R30" s="14"/>
    </row>
    <row r="31" spans="1:18" ht="12.75">
      <c r="A31" s="14"/>
      <c r="B31" s="86" t="s">
        <v>289</v>
      </c>
      <c r="C31" s="199" t="s">
        <v>211</v>
      </c>
      <c r="D31" s="200">
        <v>1991</v>
      </c>
      <c r="E31" s="268"/>
      <c r="F31" s="39"/>
      <c r="G31" s="39"/>
      <c r="H31" s="39"/>
      <c r="I31" s="268"/>
      <c r="J31" s="39"/>
      <c r="K31" s="39"/>
      <c r="L31" s="39"/>
      <c r="M31" s="39"/>
      <c r="N31" s="39"/>
      <c r="O31" s="39"/>
      <c r="P31" s="14"/>
      <c r="Q31" s="14"/>
      <c r="R31" s="14"/>
    </row>
    <row r="32" spans="1:18" ht="12.75">
      <c r="A32" s="14"/>
      <c r="B32" s="86" t="s">
        <v>290</v>
      </c>
      <c r="C32" s="199" t="s">
        <v>155</v>
      </c>
      <c r="D32" s="200">
        <v>1990</v>
      </c>
      <c r="E32" s="268"/>
      <c r="F32" s="39"/>
      <c r="G32" s="39"/>
      <c r="H32" s="39"/>
      <c r="I32" s="268"/>
      <c r="J32" s="39"/>
      <c r="K32" s="39"/>
      <c r="L32" s="39"/>
      <c r="M32" s="39"/>
      <c r="N32" s="39"/>
      <c r="O32" s="39"/>
      <c r="P32" s="14"/>
      <c r="Q32" s="14"/>
      <c r="R32" s="14"/>
    </row>
    <row r="33" spans="1:18" ht="12.75">
      <c r="A33" s="14"/>
      <c r="B33" s="86" t="s">
        <v>291</v>
      </c>
      <c r="C33" s="199" t="s">
        <v>51</v>
      </c>
      <c r="D33" s="200">
        <v>1994</v>
      </c>
      <c r="E33" s="268"/>
      <c r="F33" s="39"/>
      <c r="G33" s="39"/>
      <c r="H33" s="39"/>
      <c r="I33" s="268"/>
      <c r="J33" s="39"/>
      <c r="K33" s="39"/>
      <c r="L33" s="39"/>
      <c r="M33" s="39"/>
      <c r="N33" s="39"/>
      <c r="O33" s="39"/>
      <c r="P33" s="14"/>
      <c r="Q33" s="14"/>
      <c r="R33" s="14"/>
    </row>
    <row r="34" spans="1:18" ht="12.75">
      <c r="A34" s="14"/>
      <c r="B34" s="86" t="s">
        <v>292</v>
      </c>
      <c r="C34" s="199" t="s">
        <v>157</v>
      </c>
      <c r="D34" s="200">
        <v>1995</v>
      </c>
      <c r="E34" s="268"/>
      <c r="F34" s="39"/>
      <c r="G34" s="39"/>
      <c r="H34" s="39"/>
      <c r="I34" s="268"/>
      <c r="J34" s="39"/>
      <c r="K34" s="39"/>
      <c r="L34" s="39"/>
      <c r="M34" s="39"/>
      <c r="N34" s="39"/>
      <c r="O34" s="39"/>
      <c r="P34" s="14"/>
      <c r="Q34" s="14"/>
      <c r="R34" s="14"/>
    </row>
    <row r="35" spans="1:18" ht="12.75">
      <c r="A35" s="14"/>
      <c r="B35" s="86" t="s">
        <v>293</v>
      </c>
      <c r="C35" s="199" t="s">
        <v>157</v>
      </c>
      <c r="D35" s="200">
        <v>1995</v>
      </c>
      <c r="E35" s="268"/>
      <c r="F35" s="39"/>
      <c r="G35" s="39"/>
      <c r="H35" s="39"/>
      <c r="I35" s="268"/>
      <c r="J35" s="39"/>
      <c r="K35" s="39"/>
      <c r="L35" s="39"/>
      <c r="M35" s="39"/>
      <c r="N35" s="39"/>
      <c r="O35" s="39"/>
      <c r="P35" s="14"/>
      <c r="Q35" s="14"/>
      <c r="R35" s="14"/>
    </row>
    <row r="36" spans="1:18" ht="12.75">
      <c r="A36" s="14"/>
      <c r="B36" s="86" t="s">
        <v>294</v>
      </c>
      <c r="C36" s="199" t="s">
        <v>159</v>
      </c>
      <c r="D36" s="200">
        <v>1989</v>
      </c>
      <c r="E36" s="268"/>
      <c r="F36" s="39"/>
      <c r="G36" s="39"/>
      <c r="H36" s="39"/>
      <c r="I36" s="268"/>
      <c r="J36" s="39"/>
      <c r="K36" s="39"/>
      <c r="L36" s="39"/>
      <c r="M36" s="39"/>
      <c r="N36" s="39"/>
      <c r="O36" s="39"/>
      <c r="P36" s="14"/>
      <c r="Q36" s="14"/>
      <c r="R36" s="14"/>
    </row>
    <row r="37" spans="1:18" ht="12.75">
      <c r="A37" s="14"/>
      <c r="B37" s="86" t="s">
        <v>67</v>
      </c>
      <c r="C37" s="199" t="s">
        <v>160</v>
      </c>
      <c r="D37" s="200">
        <v>2000</v>
      </c>
      <c r="E37" s="268"/>
      <c r="F37" s="39"/>
      <c r="G37" s="39"/>
      <c r="H37" s="39"/>
      <c r="I37" s="268"/>
      <c r="J37" s="39"/>
      <c r="K37" s="39"/>
      <c r="L37" s="39"/>
      <c r="M37" s="39"/>
      <c r="N37" s="39"/>
      <c r="O37" s="39"/>
      <c r="P37" s="14"/>
      <c r="Q37" s="14"/>
      <c r="R37" s="14"/>
    </row>
    <row r="38" spans="1:18" ht="12.75">
      <c r="A38" s="14"/>
      <c r="B38" s="86" t="s">
        <v>295</v>
      </c>
      <c r="C38" s="199" t="s">
        <v>161</v>
      </c>
      <c r="D38" s="200">
        <v>1994</v>
      </c>
      <c r="E38" s="268"/>
      <c r="F38" s="39"/>
      <c r="G38" s="39"/>
      <c r="H38" s="39"/>
      <c r="I38" s="268"/>
      <c r="J38" s="39"/>
      <c r="K38" s="39"/>
      <c r="L38" s="39"/>
      <c r="M38" s="39"/>
      <c r="N38" s="39"/>
      <c r="O38" s="39"/>
      <c r="P38" s="14"/>
      <c r="Q38" s="14"/>
      <c r="R38" s="14"/>
    </row>
    <row r="39" spans="1:18" ht="12.75">
      <c r="A39" s="14"/>
      <c r="B39" s="86" t="s">
        <v>296</v>
      </c>
      <c r="C39" s="199" t="s">
        <v>219</v>
      </c>
      <c r="D39" s="200">
        <v>1982</v>
      </c>
      <c r="E39" s="268"/>
      <c r="F39" s="39"/>
      <c r="G39" s="39"/>
      <c r="H39" s="39"/>
      <c r="I39" s="268"/>
      <c r="J39" s="39"/>
      <c r="K39" s="39"/>
      <c r="L39" s="39"/>
      <c r="M39" s="39"/>
      <c r="N39" s="39"/>
      <c r="O39" s="39"/>
      <c r="P39" s="14"/>
      <c r="Q39" s="14"/>
      <c r="R39" s="14"/>
    </row>
    <row r="40" spans="1:18" ht="12.75">
      <c r="A40" s="14"/>
      <c r="B40" s="86" t="s">
        <v>297</v>
      </c>
      <c r="C40" s="199" t="s">
        <v>219</v>
      </c>
      <c r="D40" s="200">
        <v>1984</v>
      </c>
      <c r="E40" s="268"/>
      <c r="F40" s="39"/>
      <c r="G40" s="39"/>
      <c r="H40" s="39"/>
      <c r="I40" s="268"/>
      <c r="J40" s="39"/>
      <c r="K40" s="39"/>
      <c r="L40" s="39"/>
      <c r="M40" s="39"/>
      <c r="N40" s="39"/>
      <c r="O40" s="39"/>
      <c r="P40" s="14"/>
      <c r="Q40" s="14"/>
      <c r="R40" s="14"/>
    </row>
    <row r="41" spans="1:18" ht="12.75">
      <c r="A41" s="14"/>
      <c r="B41" s="202" t="s">
        <v>73</v>
      </c>
      <c r="C41" s="199" t="s">
        <v>219</v>
      </c>
      <c r="D41" s="200">
        <v>1986</v>
      </c>
      <c r="E41" s="268"/>
      <c r="F41" s="39"/>
      <c r="G41" s="39"/>
      <c r="H41" s="39"/>
      <c r="I41" s="268"/>
      <c r="J41" s="39"/>
      <c r="K41" s="39"/>
      <c r="L41" s="39"/>
      <c r="M41" s="39"/>
      <c r="N41" s="39"/>
      <c r="O41" s="39"/>
      <c r="P41" s="14"/>
      <c r="Q41" s="14"/>
      <c r="R41" s="14"/>
    </row>
    <row r="42" spans="1:18" ht="12.75">
      <c r="A42" s="14"/>
      <c r="B42" s="86" t="s">
        <v>298</v>
      </c>
      <c r="C42" s="199" t="s">
        <v>219</v>
      </c>
      <c r="D42" s="200">
        <v>1985</v>
      </c>
      <c r="E42" s="268"/>
      <c r="F42" s="39"/>
      <c r="G42" s="39"/>
      <c r="H42" s="39"/>
      <c r="I42" s="268"/>
      <c r="J42" s="39"/>
      <c r="K42" s="39"/>
      <c r="L42" s="39"/>
      <c r="M42" s="39"/>
      <c r="N42" s="39"/>
      <c r="O42" s="39"/>
      <c r="P42" s="14"/>
      <c r="Q42" s="14"/>
      <c r="R42" s="14"/>
    </row>
    <row r="43" spans="1:18" ht="12.75">
      <c r="A43" s="14"/>
      <c r="B43" s="86" t="s">
        <v>299</v>
      </c>
      <c r="C43" s="199" t="s">
        <v>219</v>
      </c>
      <c r="D43" s="200">
        <v>2001</v>
      </c>
      <c r="E43" s="268"/>
      <c r="F43" s="39"/>
      <c r="G43" s="39"/>
      <c r="H43" s="39"/>
      <c r="I43" s="268"/>
      <c r="J43" s="39"/>
      <c r="K43" s="39"/>
      <c r="L43" s="39"/>
      <c r="M43" s="39"/>
      <c r="N43" s="39"/>
      <c r="O43" s="39"/>
      <c r="P43" s="14"/>
      <c r="Q43" s="14"/>
      <c r="R43" s="14"/>
    </row>
    <row r="44" spans="1:18" ht="12.75">
      <c r="A44" s="14"/>
      <c r="B44" s="86" t="s">
        <v>300</v>
      </c>
      <c r="C44" s="199" t="s">
        <v>219</v>
      </c>
      <c r="D44" s="200">
        <v>2001</v>
      </c>
      <c r="E44" s="268"/>
      <c r="F44" s="39"/>
      <c r="G44" s="39"/>
      <c r="H44" s="39"/>
      <c r="I44" s="268"/>
      <c r="J44" s="39"/>
      <c r="K44" s="39"/>
      <c r="L44" s="39"/>
      <c r="M44" s="39"/>
      <c r="N44" s="39"/>
      <c r="O44" s="39"/>
      <c r="P44" s="14"/>
      <c r="Q44" s="14"/>
      <c r="R44" s="14"/>
    </row>
    <row r="45" spans="1:18" ht="12.75">
      <c r="A45" s="14"/>
      <c r="B45" s="203" t="s">
        <v>301</v>
      </c>
      <c r="C45" s="199" t="s">
        <v>219</v>
      </c>
      <c r="D45" s="200">
        <v>1998</v>
      </c>
      <c r="E45" s="268"/>
      <c r="F45" s="39"/>
      <c r="G45" s="39"/>
      <c r="H45" s="39"/>
      <c r="I45" s="268"/>
      <c r="J45" s="39"/>
      <c r="K45" s="39"/>
      <c r="L45" s="39"/>
      <c r="M45" s="39"/>
      <c r="N45" s="39"/>
      <c r="O45" s="39"/>
      <c r="P45" s="14"/>
      <c r="Q45" s="14"/>
      <c r="R45" s="14"/>
    </row>
    <row r="46" spans="1:18" ht="12.75">
      <c r="A46" s="14"/>
      <c r="B46" s="86" t="s">
        <v>302</v>
      </c>
      <c r="C46" s="199" t="s">
        <v>162</v>
      </c>
      <c r="D46" s="200">
        <v>1985</v>
      </c>
      <c r="E46" s="268"/>
      <c r="F46" s="39"/>
      <c r="G46" s="39"/>
      <c r="H46" s="39"/>
      <c r="I46" s="268"/>
      <c r="J46" s="39"/>
      <c r="K46" s="39"/>
      <c r="L46" s="39"/>
      <c r="M46" s="39"/>
      <c r="N46" s="39"/>
      <c r="O46" s="39"/>
      <c r="P46" s="14"/>
      <c r="Q46" s="14"/>
      <c r="R46" s="14"/>
    </row>
    <row r="47" spans="1:18" ht="12.75">
      <c r="A47" s="14"/>
      <c r="B47" s="86" t="s">
        <v>303</v>
      </c>
      <c r="C47" s="199" t="s">
        <v>162</v>
      </c>
      <c r="D47" s="200">
        <v>1985</v>
      </c>
      <c r="E47" s="268"/>
      <c r="F47" s="39"/>
      <c r="G47" s="39"/>
      <c r="H47" s="39"/>
      <c r="I47" s="268"/>
      <c r="J47" s="39"/>
      <c r="K47" s="39"/>
      <c r="L47" s="39"/>
      <c r="M47" s="39"/>
      <c r="N47" s="39"/>
      <c r="O47" s="39"/>
      <c r="P47" s="14"/>
      <c r="Q47" s="14"/>
      <c r="R47" s="14"/>
    </row>
    <row r="48" spans="1:18" ht="12.75">
      <c r="A48" s="14"/>
      <c r="B48" s="86" t="s">
        <v>304</v>
      </c>
      <c r="C48" s="199" t="s">
        <v>162</v>
      </c>
      <c r="D48" s="200">
        <v>1987</v>
      </c>
      <c r="E48" s="268"/>
      <c r="F48" s="39"/>
      <c r="G48" s="39"/>
      <c r="H48" s="39"/>
      <c r="I48" s="268"/>
      <c r="J48" s="39"/>
      <c r="K48" s="39"/>
      <c r="L48" s="39"/>
      <c r="M48" s="39"/>
      <c r="N48" s="39"/>
      <c r="O48" s="39"/>
      <c r="P48" s="14"/>
      <c r="Q48" s="14"/>
      <c r="R48" s="14"/>
    </row>
    <row r="49" spans="1:18" ht="12.75">
      <c r="A49" s="14"/>
      <c r="B49" s="86" t="s">
        <v>305</v>
      </c>
      <c r="C49" s="199" t="s">
        <v>162</v>
      </c>
      <c r="D49" s="200">
        <v>1988</v>
      </c>
      <c r="E49" s="268"/>
      <c r="F49" s="39"/>
      <c r="G49" s="39"/>
      <c r="H49" s="39"/>
      <c r="I49" s="268"/>
      <c r="J49" s="39"/>
      <c r="K49" s="39"/>
      <c r="L49" s="39"/>
      <c r="M49" s="39"/>
      <c r="N49" s="39"/>
      <c r="O49" s="39"/>
      <c r="P49" s="14"/>
      <c r="Q49" s="14"/>
      <c r="R49" s="14"/>
    </row>
    <row r="50" spans="1:18" ht="12.75">
      <c r="A50" s="14"/>
      <c r="B50" s="86" t="s">
        <v>306</v>
      </c>
      <c r="C50" s="199" t="s">
        <v>162</v>
      </c>
      <c r="D50" s="200">
        <v>1989</v>
      </c>
      <c r="E50" s="268"/>
      <c r="F50" s="39"/>
      <c r="G50" s="39"/>
      <c r="H50" s="39"/>
      <c r="I50" s="268"/>
      <c r="J50" s="39"/>
      <c r="K50" s="39"/>
      <c r="L50" s="39"/>
      <c r="M50" s="39"/>
      <c r="N50" s="39"/>
      <c r="O50" s="39"/>
      <c r="P50" s="14"/>
      <c r="Q50" s="14"/>
      <c r="R50" s="14"/>
    </row>
    <row r="51" spans="1:18" ht="12.75">
      <c r="A51" s="14"/>
      <c r="B51" s="86" t="s">
        <v>307</v>
      </c>
      <c r="C51" s="199" t="s">
        <v>162</v>
      </c>
      <c r="D51" s="200">
        <v>1990</v>
      </c>
      <c r="E51" s="268"/>
      <c r="F51" s="39"/>
      <c r="G51" s="39"/>
      <c r="H51" s="39"/>
      <c r="I51" s="268"/>
      <c r="J51" s="39"/>
      <c r="K51" s="39"/>
      <c r="L51" s="39"/>
      <c r="M51" s="39"/>
      <c r="N51" s="39"/>
      <c r="O51" s="39"/>
      <c r="P51" s="14"/>
      <c r="Q51" s="14"/>
      <c r="R51" s="14"/>
    </row>
    <row r="52" spans="1:18" ht="12.75">
      <c r="A52" s="14"/>
      <c r="B52" s="86" t="s">
        <v>308</v>
      </c>
      <c r="C52" s="199" t="s">
        <v>162</v>
      </c>
      <c r="D52" s="200">
        <v>1991</v>
      </c>
      <c r="E52" s="268"/>
      <c r="F52" s="39"/>
      <c r="G52" s="39"/>
      <c r="H52" s="39"/>
      <c r="I52" s="268"/>
      <c r="J52" s="39"/>
      <c r="K52" s="39"/>
      <c r="L52" s="39"/>
      <c r="M52" s="39"/>
      <c r="N52" s="39"/>
      <c r="O52" s="39"/>
      <c r="P52" s="14"/>
      <c r="Q52" s="14"/>
      <c r="R52" s="14"/>
    </row>
    <row r="53" spans="1:18" ht="12.75">
      <c r="A53" s="14"/>
      <c r="B53" s="86" t="s">
        <v>309</v>
      </c>
      <c r="C53" s="199" t="s">
        <v>162</v>
      </c>
      <c r="D53" s="200">
        <v>1994</v>
      </c>
      <c r="E53" s="268"/>
      <c r="F53" s="39"/>
      <c r="G53" s="39"/>
      <c r="H53" s="39"/>
      <c r="I53" s="268"/>
      <c r="J53" s="39"/>
      <c r="K53" s="39"/>
      <c r="L53" s="39"/>
      <c r="M53" s="39"/>
      <c r="N53" s="39"/>
      <c r="O53" s="39"/>
      <c r="P53" s="14"/>
      <c r="Q53" s="14"/>
      <c r="R53" s="14"/>
    </row>
    <row r="54" spans="1:18" ht="12.75">
      <c r="A54" s="14"/>
      <c r="B54" s="86" t="s">
        <v>310</v>
      </c>
      <c r="C54" s="199" t="s">
        <v>162</v>
      </c>
      <c r="D54" s="200">
        <v>1994</v>
      </c>
      <c r="E54" s="268"/>
      <c r="F54" s="39"/>
      <c r="G54" s="39"/>
      <c r="H54" s="39"/>
      <c r="I54" s="268"/>
      <c r="J54" s="39"/>
      <c r="K54" s="39"/>
      <c r="L54" s="39"/>
      <c r="M54" s="39"/>
      <c r="N54" s="39"/>
      <c r="O54" s="39"/>
      <c r="P54" s="14"/>
      <c r="Q54" s="14"/>
      <c r="R54" s="14"/>
    </row>
    <row r="55" spans="1:18" ht="12.75">
      <c r="A55" s="14"/>
      <c r="B55" s="86" t="s">
        <v>311</v>
      </c>
      <c r="C55" s="199" t="s">
        <v>162</v>
      </c>
      <c r="D55" s="200">
        <v>2002</v>
      </c>
      <c r="E55" s="268"/>
      <c r="F55" s="39"/>
      <c r="G55" s="39"/>
      <c r="H55" s="39"/>
      <c r="I55" s="268"/>
      <c r="J55" s="39"/>
      <c r="K55" s="39"/>
      <c r="L55" s="39"/>
      <c r="M55" s="39"/>
      <c r="N55" s="39"/>
      <c r="O55" s="39"/>
      <c r="P55" s="14"/>
      <c r="Q55" s="14"/>
      <c r="R55" s="14"/>
    </row>
    <row r="56" spans="1:18" ht="12.75">
      <c r="A56" s="14"/>
      <c r="B56" s="86" t="s">
        <v>312</v>
      </c>
      <c r="C56" s="199" t="s">
        <v>163</v>
      </c>
      <c r="D56" s="200">
        <v>1984</v>
      </c>
      <c r="E56" s="268"/>
      <c r="F56" s="39"/>
      <c r="G56" s="39"/>
      <c r="H56" s="39"/>
      <c r="I56" s="268"/>
      <c r="J56" s="39"/>
      <c r="K56" s="39"/>
      <c r="L56" s="39"/>
      <c r="M56" s="39"/>
      <c r="N56" s="39"/>
      <c r="O56" s="39"/>
      <c r="P56" s="14"/>
      <c r="Q56" s="14"/>
      <c r="R56" s="14"/>
    </row>
    <row r="57" spans="1:18" ht="12.75">
      <c r="A57" s="14"/>
      <c r="B57" s="86" t="s">
        <v>313</v>
      </c>
      <c r="C57" s="199" t="s">
        <v>163</v>
      </c>
      <c r="D57" s="200">
        <v>1986</v>
      </c>
      <c r="E57" s="268"/>
      <c r="F57" s="39"/>
      <c r="G57" s="39"/>
      <c r="H57" s="39"/>
      <c r="I57" s="268"/>
      <c r="J57" s="39"/>
      <c r="K57" s="39"/>
      <c r="L57" s="39"/>
      <c r="M57" s="39"/>
      <c r="N57" s="39"/>
      <c r="O57" s="39"/>
      <c r="P57" s="14"/>
      <c r="Q57" s="14"/>
      <c r="R57" s="14"/>
    </row>
    <row r="58" spans="1:18" ht="12.75">
      <c r="A58" s="14"/>
      <c r="B58" s="86" t="s">
        <v>114</v>
      </c>
      <c r="C58" s="199" t="s">
        <v>165</v>
      </c>
      <c r="D58" s="200">
        <v>1997</v>
      </c>
      <c r="E58" s="268"/>
      <c r="F58" s="39"/>
      <c r="G58" s="39"/>
      <c r="H58" s="39"/>
      <c r="I58" s="268"/>
      <c r="J58" s="39"/>
      <c r="K58" s="39"/>
      <c r="L58" s="39"/>
      <c r="M58" s="39"/>
      <c r="N58" s="39"/>
      <c r="O58" s="39"/>
      <c r="P58" s="14"/>
      <c r="Q58" s="14"/>
      <c r="R58" s="14"/>
    </row>
    <row r="59" spans="1:18" ht="12.75">
      <c r="A59" s="14"/>
      <c r="B59" s="86" t="s">
        <v>314</v>
      </c>
      <c r="C59" s="199" t="s">
        <v>116</v>
      </c>
      <c r="D59" s="200">
        <v>1991</v>
      </c>
      <c r="E59" s="268"/>
      <c r="F59" s="39"/>
      <c r="G59" s="39"/>
      <c r="H59" s="39"/>
      <c r="I59" s="268"/>
      <c r="J59" s="39"/>
      <c r="K59" s="39"/>
      <c r="L59" s="39"/>
      <c r="M59" s="39"/>
      <c r="N59" s="39"/>
      <c r="O59" s="39"/>
      <c r="P59" s="14"/>
      <c r="Q59" s="14"/>
      <c r="R59" s="14"/>
    </row>
    <row r="60" spans="1:18" ht="12.75">
      <c r="A60" s="14"/>
      <c r="B60" s="86" t="s">
        <v>315</v>
      </c>
      <c r="C60" s="199" t="s">
        <v>224</v>
      </c>
      <c r="D60" s="200">
        <v>1983</v>
      </c>
      <c r="E60" s="268"/>
      <c r="F60" s="39"/>
      <c r="G60" s="39"/>
      <c r="H60" s="39"/>
      <c r="I60" s="268"/>
      <c r="J60" s="39"/>
      <c r="K60" s="39"/>
      <c r="L60" s="39"/>
      <c r="M60" s="39"/>
      <c r="N60" s="39"/>
      <c r="O60" s="39"/>
      <c r="P60" s="14"/>
      <c r="Q60" s="14"/>
      <c r="R60" s="14"/>
    </row>
    <row r="61" spans="1:18" ht="12.75">
      <c r="A61" s="14"/>
      <c r="B61" s="86" t="s">
        <v>316</v>
      </c>
      <c r="C61" s="199" t="s">
        <v>122</v>
      </c>
      <c r="D61" s="200">
        <v>1981</v>
      </c>
      <c r="E61" s="268"/>
      <c r="F61" s="39"/>
      <c r="G61" s="39"/>
      <c r="H61" s="39"/>
      <c r="I61" s="268"/>
      <c r="J61" s="39"/>
      <c r="K61" s="39"/>
      <c r="L61" s="39"/>
      <c r="M61" s="39"/>
      <c r="N61" s="39"/>
      <c r="O61" s="39"/>
      <c r="P61" s="14"/>
      <c r="Q61" s="14"/>
      <c r="R61" s="14"/>
    </row>
    <row r="62" spans="1:18" ht="12.75">
      <c r="A62" s="14"/>
      <c r="B62" s="86" t="s">
        <v>317</v>
      </c>
      <c r="C62" s="199" t="s">
        <v>122</v>
      </c>
      <c r="D62" s="200">
        <v>1982</v>
      </c>
      <c r="E62" s="268"/>
      <c r="F62" s="39"/>
      <c r="G62" s="39"/>
      <c r="H62" s="39"/>
      <c r="I62" s="268"/>
      <c r="J62" s="39"/>
      <c r="K62" s="39"/>
      <c r="L62" s="39"/>
      <c r="M62" s="39"/>
      <c r="N62" s="39"/>
      <c r="O62" s="39"/>
      <c r="P62" s="14"/>
      <c r="Q62" s="14"/>
      <c r="R62" s="14"/>
    </row>
    <row r="63" spans="1:18" ht="12.75">
      <c r="A63" s="14"/>
      <c r="B63" s="86" t="s">
        <v>318</v>
      </c>
      <c r="C63" s="199" t="s">
        <v>122</v>
      </c>
      <c r="D63" s="200">
        <v>1982</v>
      </c>
      <c r="E63" s="268"/>
      <c r="F63" s="39"/>
      <c r="G63" s="39"/>
      <c r="H63" s="39"/>
      <c r="I63" s="268"/>
      <c r="J63" s="39"/>
      <c r="K63" s="39"/>
      <c r="L63" s="39"/>
      <c r="M63" s="39"/>
      <c r="N63" s="39"/>
      <c r="O63" s="39"/>
      <c r="P63" s="14"/>
      <c r="Q63" s="14"/>
      <c r="R63" s="14"/>
    </row>
    <row r="64" spans="1:18" ht="12.75">
      <c r="A64" s="14"/>
      <c r="B64" s="86" t="s">
        <v>319</v>
      </c>
      <c r="C64" s="199" t="s">
        <v>122</v>
      </c>
      <c r="D64" s="200">
        <v>1983</v>
      </c>
      <c r="E64" s="268"/>
      <c r="F64" s="39"/>
      <c r="G64" s="39"/>
      <c r="H64" s="39"/>
      <c r="I64" s="268"/>
      <c r="J64" s="39"/>
      <c r="K64" s="39"/>
      <c r="L64" s="39"/>
      <c r="M64" s="39"/>
      <c r="N64" s="39"/>
      <c r="O64" s="39"/>
      <c r="P64" s="14"/>
      <c r="Q64" s="14"/>
      <c r="R64" s="14"/>
    </row>
    <row r="65" spans="1:18" ht="12.75">
      <c r="A65" s="14"/>
      <c r="B65" s="86" t="s">
        <v>123</v>
      </c>
      <c r="C65" s="199" t="s">
        <v>122</v>
      </c>
      <c r="D65" s="200">
        <v>1984</v>
      </c>
      <c r="E65" s="268"/>
      <c r="F65" s="39"/>
      <c r="G65" s="39"/>
      <c r="H65" s="39"/>
      <c r="I65" s="268"/>
      <c r="J65" s="39"/>
      <c r="K65" s="39"/>
      <c r="L65" s="39"/>
      <c r="M65" s="39"/>
      <c r="N65" s="39"/>
      <c r="O65" s="39"/>
      <c r="P65" s="14"/>
      <c r="Q65" s="14"/>
      <c r="R65" s="14"/>
    </row>
    <row r="66" spans="1:18" ht="12.75">
      <c r="A66" s="14"/>
      <c r="B66" s="86" t="s">
        <v>320</v>
      </c>
      <c r="C66" s="199" t="s">
        <v>122</v>
      </c>
      <c r="D66" s="200">
        <v>1986</v>
      </c>
      <c r="E66" s="268"/>
      <c r="F66" s="39"/>
      <c r="G66" s="39"/>
      <c r="H66" s="39"/>
      <c r="I66" s="268"/>
      <c r="J66" s="39"/>
      <c r="K66" s="39"/>
      <c r="L66" s="39"/>
      <c r="M66" s="39"/>
      <c r="N66" s="39"/>
      <c r="O66" s="39"/>
      <c r="P66" s="14"/>
      <c r="Q66" s="14"/>
      <c r="R66" s="14"/>
    </row>
    <row r="67" spans="1:18" ht="12.75">
      <c r="A67" s="14"/>
      <c r="B67" s="86" t="s">
        <v>321</v>
      </c>
      <c r="C67" s="199" t="s">
        <v>122</v>
      </c>
      <c r="D67" s="200">
        <v>1985</v>
      </c>
      <c r="E67" s="268"/>
      <c r="F67" s="39"/>
      <c r="G67" s="39"/>
      <c r="H67" s="39"/>
      <c r="I67" s="268"/>
      <c r="J67" s="39"/>
      <c r="K67" s="39"/>
      <c r="L67" s="39"/>
      <c r="M67" s="39"/>
      <c r="N67" s="39"/>
      <c r="O67" s="39"/>
      <c r="P67" s="14"/>
      <c r="Q67" s="14"/>
      <c r="R67" s="14"/>
    </row>
    <row r="68" spans="1:18" ht="12.75">
      <c r="A68" s="14"/>
      <c r="B68" s="86" t="s">
        <v>124</v>
      </c>
      <c r="C68" s="199" t="s">
        <v>122</v>
      </c>
      <c r="D68" s="200">
        <v>1986</v>
      </c>
      <c r="E68" s="268"/>
      <c r="F68" s="39"/>
      <c r="G68" s="39"/>
      <c r="H68" s="39"/>
      <c r="I68" s="268"/>
      <c r="J68" s="39"/>
      <c r="K68" s="39"/>
      <c r="L68" s="39"/>
      <c r="M68" s="39"/>
      <c r="N68" s="39"/>
      <c r="O68" s="39"/>
      <c r="P68" s="14"/>
      <c r="Q68" s="14"/>
      <c r="R68" s="14"/>
    </row>
    <row r="69" spans="1:18" ht="12.75">
      <c r="A69" s="14"/>
      <c r="B69" s="86" t="s">
        <v>322</v>
      </c>
      <c r="C69" s="199" t="s">
        <v>135</v>
      </c>
      <c r="D69" s="200">
        <v>1992</v>
      </c>
      <c r="E69" s="268"/>
      <c r="F69" s="39"/>
      <c r="G69" s="39"/>
      <c r="H69" s="39"/>
      <c r="I69" s="268"/>
      <c r="J69" s="39"/>
      <c r="K69" s="39"/>
      <c r="L69" s="39"/>
      <c r="M69" s="39"/>
      <c r="N69" s="39"/>
      <c r="O69" s="39"/>
      <c r="P69" s="14"/>
      <c r="Q69" s="14"/>
      <c r="R69" s="14"/>
    </row>
    <row r="70" spans="1:18" ht="12.75">
      <c r="A70" s="14"/>
      <c r="B70" s="86" t="s">
        <v>323</v>
      </c>
      <c r="C70" s="199" t="s">
        <v>135</v>
      </c>
      <c r="D70" s="200">
        <v>1993</v>
      </c>
      <c r="E70" s="268"/>
      <c r="F70" s="39"/>
      <c r="G70" s="39"/>
      <c r="H70" s="39"/>
      <c r="I70" s="268"/>
      <c r="J70" s="39"/>
      <c r="K70" s="39"/>
      <c r="L70" s="39"/>
      <c r="M70" s="39"/>
      <c r="N70" s="39"/>
      <c r="O70" s="39"/>
      <c r="P70" s="14"/>
      <c r="Q70" s="14"/>
      <c r="R70" s="14"/>
    </row>
    <row r="71" spans="1:18" ht="12.75">
      <c r="A71" s="14"/>
      <c r="B71" s="86" t="s">
        <v>134</v>
      </c>
      <c r="C71" s="199" t="s">
        <v>135</v>
      </c>
      <c r="D71" s="200">
        <v>1996</v>
      </c>
      <c r="E71" s="268"/>
      <c r="F71" s="39"/>
      <c r="G71" s="39"/>
      <c r="H71" s="39"/>
      <c r="I71" s="268"/>
      <c r="J71" s="39"/>
      <c r="K71" s="39"/>
      <c r="L71" s="39"/>
      <c r="M71" s="39"/>
      <c r="N71" s="39"/>
      <c r="O71" s="39"/>
      <c r="P71" s="14"/>
      <c r="Q71" s="14"/>
      <c r="R71" s="14"/>
    </row>
    <row r="72" spans="1:18" ht="11.25" customHeight="1">
      <c r="A72" s="14"/>
      <c r="B72" s="86" t="s">
        <v>409</v>
      </c>
      <c r="C72" s="199" t="s">
        <v>170</v>
      </c>
      <c r="D72" s="200">
        <v>1998</v>
      </c>
      <c r="E72" s="268"/>
      <c r="F72" s="39"/>
      <c r="G72" s="39"/>
      <c r="H72" s="39"/>
      <c r="I72" s="268"/>
      <c r="J72" s="39"/>
      <c r="K72" s="39"/>
      <c r="L72" s="39"/>
      <c r="M72" s="39"/>
      <c r="N72" s="39"/>
      <c r="O72" s="39"/>
      <c r="P72" s="14"/>
      <c r="Q72" s="14"/>
      <c r="R72" s="14"/>
    </row>
    <row r="73" spans="1:18" ht="11.25" customHeight="1">
      <c r="A73" s="14"/>
      <c r="B73" s="86" t="s">
        <v>324</v>
      </c>
      <c r="C73" s="199" t="s">
        <v>229</v>
      </c>
      <c r="D73" s="200">
        <v>1984</v>
      </c>
      <c r="E73" s="268"/>
      <c r="F73" s="39"/>
      <c r="G73" s="39"/>
      <c r="H73" s="39"/>
      <c r="I73" s="268"/>
      <c r="J73" s="39"/>
      <c r="K73" s="39"/>
      <c r="L73" s="39"/>
      <c r="M73" s="39"/>
      <c r="N73" s="39"/>
      <c r="O73" s="39"/>
      <c r="P73" s="14"/>
      <c r="Q73" s="14"/>
      <c r="R73" s="14"/>
    </row>
    <row r="74" spans="1:18" ht="13.5" customHeight="1">
      <c r="A74" s="14"/>
      <c r="B74" s="86" t="s">
        <v>325</v>
      </c>
      <c r="C74" s="199" t="s">
        <v>172</v>
      </c>
      <c r="D74" s="200">
        <v>2002</v>
      </c>
      <c r="E74" s="268"/>
      <c r="F74" s="39"/>
      <c r="G74" s="39"/>
      <c r="H74" s="39"/>
      <c r="I74" s="268"/>
      <c r="J74" s="39"/>
      <c r="K74" s="39"/>
      <c r="L74" s="39"/>
      <c r="M74" s="39"/>
      <c r="N74" s="39"/>
      <c r="O74" s="39"/>
      <c r="P74" s="14"/>
      <c r="Q74" s="14"/>
      <c r="R74" s="14"/>
    </row>
    <row r="75" spans="1:18" ht="13.5" customHeight="1">
      <c r="A75" s="14"/>
      <c r="B75" s="203" t="s">
        <v>326</v>
      </c>
      <c r="C75" s="199" t="s">
        <v>172</v>
      </c>
      <c r="D75" s="200">
        <v>2003</v>
      </c>
      <c r="E75" s="268"/>
      <c r="F75" s="39"/>
      <c r="G75" s="39"/>
      <c r="H75" s="39"/>
      <c r="I75" s="268"/>
      <c r="J75" s="39"/>
      <c r="K75" s="39"/>
      <c r="L75" s="39"/>
      <c r="M75" s="39"/>
      <c r="N75" s="39"/>
      <c r="O75" s="39"/>
      <c r="P75" s="14"/>
      <c r="Q75" s="14"/>
      <c r="R75" s="14"/>
    </row>
    <row r="76" spans="1:18" ht="11.25" customHeight="1">
      <c r="A76" s="14"/>
      <c r="B76" s="86" t="s">
        <v>327</v>
      </c>
      <c r="C76" s="199" t="s">
        <v>416</v>
      </c>
      <c r="D76" s="200">
        <v>1996</v>
      </c>
      <c r="E76" s="268"/>
      <c r="F76" s="39"/>
      <c r="G76" s="39"/>
      <c r="H76" s="39"/>
      <c r="I76" s="268"/>
      <c r="J76" s="270"/>
      <c r="K76" s="39"/>
      <c r="L76" s="39"/>
      <c r="M76" s="39"/>
      <c r="N76" s="39"/>
      <c r="O76" s="39"/>
      <c r="P76" s="14"/>
      <c r="Q76" s="14"/>
      <c r="R76" s="14"/>
    </row>
    <row r="77" spans="1:18" ht="12.75">
      <c r="A77" s="14"/>
      <c r="B77" s="86" t="s">
        <v>328</v>
      </c>
      <c r="C77" s="199" t="s">
        <v>421</v>
      </c>
      <c r="D77" s="200">
        <v>1994</v>
      </c>
      <c r="E77" s="268"/>
      <c r="F77" s="39"/>
      <c r="G77" s="39"/>
      <c r="H77" s="39"/>
      <c r="I77" s="268"/>
      <c r="J77" s="39"/>
      <c r="K77" s="39"/>
      <c r="L77" s="39"/>
      <c r="M77" s="39"/>
      <c r="N77" s="39"/>
      <c r="O77" s="39"/>
      <c r="P77" s="14"/>
      <c r="Q77" s="14"/>
      <c r="R77" s="14"/>
    </row>
    <row r="78" spans="1:18" ht="12.75">
      <c r="A78" s="14"/>
      <c r="B78" s="86" t="s">
        <v>329</v>
      </c>
      <c r="C78" s="199" t="s">
        <v>421</v>
      </c>
      <c r="D78" s="200">
        <v>1995</v>
      </c>
      <c r="E78" s="268"/>
      <c r="F78" s="39"/>
      <c r="G78" s="39"/>
      <c r="H78" s="39"/>
      <c r="I78" s="268"/>
      <c r="J78" s="39"/>
      <c r="K78" s="39"/>
      <c r="L78" s="39"/>
      <c r="M78" s="39"/>
      <c r="N78" s="39"/>
      <c r="O78" s="39"/>
      <c r="P78" s="14"/>
      <c r="Q78" s="14"/>
      <c r="R78" s="14"/>
    </row>
    <row r="79" spans="1:18" ht="12.75">
      <c r="A79" s="14"/>
      <c r="B79" s="86" t="s">
        <v>420</v>
      </c>
      <c r="C79" s="199" t="s">
        <v>421</v>
      </c>
      <c r="D79" s="200">
        <v>1998</v>
      </c>
      <c r="E79" s="268"/>
      <c r="F79" s="39"/>
      <c r="G79" s="39"/>
      <c r="H79" s="39"/>
      <c r="I79" s="268"/>
      <c r="J79" s="39"/>
      <c r="K79" s="39"/>
      <c r="L79" s="39"/>
      <c r="M79" s="39"/>
      <c r="N79" s="39"/>
      <c r="O79" s="39"/>
      <c r="P79" s="14"/>
      <c r="Q79" s="14"/>
      <c r="R79" s="14"/>
    </row>
    <row r="80" spans="1:18" ht="12.75">
      <c r="A80" s="14"/>
      <c r="B80" s="86" t="s">
        <v>419</v>
      </c>
      <c r="C80" s="199" t="s">
        <v>421</v>
      </c>
      <c r="D80" s="200">
        <v>1998</v>
      </c>
      <c r="E80" s="268"/>
      <c r="F80" s="39"/>
      <c r="G80" s="39"/>
      <c r="H80" s="39"/>
      <c r="I80" s="268"/>
      <c r="J80" s="39"/>
      <c r="K80" s="39"/>
      <c r="L80" s="39"/>
      <c r="M80" s="39"/>
      <c r="N80" s="39"/>
      <c r="O80" s="39"/>
      <c r="P80" s="14"/>
      <c r="Q80" s="14"/>
      <c r="R80" s="14"/>
    </row>
    <row r="81" spans="1:18" ht="12.75">
      <c r="A81" s="14"/>
      <c r="B81" s="86" t="s">
        <v>418</v>
      </c>
      <c r="C81" s="199" t="s">
        <v>421</v>
      </c>
      <c r="D81" s="200">
        <v>2000</v>
      </c>
      <c r="E81" s="268"/>
      <c r="F81" s="39"/>
      <c r="G81" s="39"/>
      <c r="H81" s="39"/>
      <c r="I81" s="268"/>
      <c r="J81" s="39"/>
      <c r="K81" s="39"/>
      <c r="L81" s="39"/>
      <c r="M81" s="39"/>
      <c r="N81" s="39"/>
      <c r="O81" s="39"/>
      <c r="P81" s="14"/>
      <c r="Q81" s="14"/>
      <c r="R81" s="14"/>
    </row>
    <row r="82" spans="1:18" ht="12.75">
      <c r="A82" s="14"/>
      <c r="B82" s="86" t="s">
        <v>330</v>
      </c>
      <c r="C82" s="199" t="s">
        <v>175</v>
      </c>
      <c r="D82" s="200">
        <v>1994</v>
      </c>
      <c r="E82" s="268"/>
      <c r="F82" s="39"/>
      <c r="G82" s="39"/>
      <c r="H82" s="39"/>
      <c r="I82" s="268"/>
      <c r="J82" s="39"/>
      <c r="K82" s="39"/>
      <c r="L82" s="39"/>
      <c r="M82" s="39"/>
      <c r="N82" s="39"/>
      <c r="O82" s="39"/>
      <c r="P82" s="14"/>
      <c r="Q82" s="14"/>
      <c r="R82" s="14"/>
    </row>
    <row r="83" spans="1:18" ht="12.75">
      <c r="A83" s="14"/>
      <c r="B83" s="86" t="s">
        <v>427</v>
      </c>
      <c r="C83" s="199" t="s">
        <v>176</v>
      </c>
      <c r="D83" s="200">
        <v>1991</v>
      </c>
      <c r="E83" s="268"/>
      <c r="F83" s="39"/>
      <c r="G83" s="39"/>
      <c r="H83" s="39"/>
      <c r="I83" s="268"/>
      <c r="J83" s="39"/>
      <c r="K83" s="39"/>
      <c r="L83" s="39"/>
      <c r="M83" s="39"/>
      <c r="N83" s="39"/>
      <c r="O83" s="39"/>
      <c r="P83" s="14"/>
      <c r="Q83" s="14"/>
      <c r="R83" s="14"/>
    </row>
    <row r="84" spans="1:18" ht="12.75">
      <c r="A84" s="14"/>
      <c r="B84" s="86" t="s">
        <v>331</v>
      </c>
      <c r="C84" s="199" t="s">
        <v>146</v>
      </c>
      <c r="D84" s="200">
        <v>1990</v>
      </c>
      <c r="E84" s="268"/>
      <c r="F84" s="39"/>
      <c r="G84" s="39"/>
      <c r="H84" s="39"/>
      <c r="I84" s="268"/>
      <c r="J84" s="39"/>
      <c r="K84" s="39"/>
      <c r="L84" s="39"/>
      <c r="M84" s="39"/>
      <c r="N84" s="39"/>
      <c r="O84" s="39"/>
      <c r="P84" s="14"/>
      <c r="Q84" s="14"/>
      <c r="R84" s="14"/>
    </row>
    <row r="85" spans="1:18" ht="12.75">
      <c r="A85" s="14"/>
      <c r="B85" s="86" t="s">
        <v>332</v>
      </c>
      <c r="C85" s="199" t="s">
        <v>146</v>
      </c>
      <c r="D85" s="200">
        <v>1996</v>
      </c>
      <c r="E85" s="268"/>
      <c r="F85" s="39"/>
      <c r="G85" s="39"/>
      <c r="H85" s="39"/>
      <c r="I85" s="268"/>
      <c r="J85" s="270"/>
      <c r="K85" s="39"/>
      <c r="L85" s="39"/>
      <c r="M85" s="39"/>
      <c r="N85" s="39"/>
      <c r="O85" s="39"/>
      <c r="P85" s="14"/>
      <c r="Q85" s="14"/>
      <c r="R85" s="14"/>
    </row>
    <row r="86" spans="1:18" ht="12.75">
      <c r="A86" s="14"/>
      <c r="B86" s="86" t="s">
        <v>333</v>
      </c>
      <c r="C86" s="199" t="s">
        <v>146</v>
      </c>
      <c r="D86" s="200">
        <v>1997</v>
      </c>
      <c r="E86" s="268"/>
      <c r="F86" s="39"/>
      <c r="G86" s="39"/>
      <c r="H86" s="39"/>
      <c r="I86" s="268"/>
      <c r="J86" s="270"/>
      <c r="K86" s="39"/>
      <c r="L86" s="39"/>
      <c r="M86" s="39"/>
      <c r="N86" s="39"/>
      <c r="O86" s="39"/>
      <c r="P86" s="14"/>
      <c r="Q86" s="14"/>
      <c r="R86" s="14"/>
    </row>
    <row r="87" spans="1:18" ht="12.75">
      <c r="A87" s="14"/>
      <c r="B87" s="86" t="s">
        <v>334</v>
      </c>
      <c r="C87" s="199" t="s">
        <v>146</v>
      </c>
      <c r="D87" s="200">
        <v>1999</v>
      </c>
      <c r="E87" s="268"/>
      <c r="F87" s="39"/>
      <c r="G87" s="39"/>
      <c r="H87" s="39"/>
      <c r="I87" s="268"/>
      <c r="J87" s="39"/>
      <c r="K87" s="39"/>
      <c r="L87" s="39"/>
      <c r="M87" s="39"/>
      <c r="N87" s="39"/>
      <c r="O87" s="39"/>
      <c r="P87" s="14"/>
      <c r="Q87" s="14"/>
      <c r="R87" s="14"/>
    </row>
    <row r="88" spans="1:18" ht="12.75">
      <c r="A88" s="14"/>
      <c r="B88" s="86" t="s">
        <v>335</v>
      </c>
      <c r="C88" s="199" t="s">
        <v>177</v>
      </c>
      <c r="D88" s="200">
        <v>1985</v>
      </c>
      <c r="E88" s="268"/>
      <c r="F88" s="39"/>
      <c r="G88" s="39"/>
      <c r="H88" s="39"/>
      <c r="I88" s="268"/>
      <c r="J88" s="39"/>
      <c r="K88" s="39"/>
      <c r="L88" s="39"/>
      <c r="M88" s="39"/>
      <c r="N88" s="39"/>
      <c r="O88" s="39"/>
      <c r="P88" s="14"/>
      <c r="Q88" s="14"/>
      <c r="R88" s="14"/>
    </row>
    <row r="89" spans="1:18" ht="13.5" thickBot="1">
      <c r="A89" s="14"/>
      <c r="B89" s="127" t="s">
        <v>336</v>
      </c>
      <c r="C89" s="204" t="s">
        <v>177</v>
      </c>
      <c r="D89" s="205">
        <v>1985</v>
      </c>
      <c r="E89" s="268"/>
      <c r="F89" s="39"/>
      <c r="G89" s="39"/>
      <c r="H89" s="39"/>
      <c r="I89" s="268"/>
      <c r="J89" s="39"/>
      <c r="K89" s="39"/>
      <c r="L89" s="39"/>
      <c r="M89" s="39"/>
      <c r="N89" s="39"/>
      <c r="O89" s="39"/>
      <c r="P89" s="14"/>
      <c r="Q89" s="14"/>
      <c r="R89" s="14"/>
    </row>
    <row r="90" spans="1:18" s="157" customFormat="1" ht="27.75" thickBot="1">
      <c r="A90" s="14"/>
      <c r="B90" s="271" t="s">
        <v>102</v>
      </c>
      <c r="C90" s="272" t="s">
        <v>110</v>
      </c>
      <c r="D90" s="273" t="s">
        <v>105</v>
      </c>
      <c r="E90" s="268"/>
      <c r="F90" s="14"/>
      <c r="G90" s="14"/>
      <c r="H90" s="14"/>
      <c r="I90" s="268"/>
      <c r="J90" s="270"/>
      <c r="K90" s="39"/>
      <c r="L90" s="39"/>
      <c r="M90" s="39"/>
      <c r="N90" s="39"/>
      <c r="O90" s="39"/>
      <c r="P90" s="14"/>
      <c r="Q90" s="14"/>
      <c r="R90" s="14"/>
    </row>
    <row r="91" spans="1:18" ht="12.75">
      <c r="A91" s="14"/>
      <c r="B91" s="206" t="s">
        <v>337</v>
      </c>
      <c r="C91" s="207" t="s">
        <v>438</v>
      </c>
      <c r="D91" s="208">
        <v>1999</v>
      </c>
      <c r="E91" s="268"/>
      <c r="F91" s="14"/>
      <c r="G91" s="14"/>
      <c r="H91" s="14"/>
      <c r="I91" s="268"/>
      <c r="J91" s="270"/>
      <c r="K91" s="39"/>
      <c r="L91" s="39"/>
      <c r="M91" s="39"/>
      <c r="N91" s="39"/>
      <c r="O91" s="39"/>
      <c r="P91" s="14"/>
      <c r="Q91" s="14"/>
      <c r="R91" s="14"/>
    </row>
    <row r="92" spans="1:18" ht="12.75">
      <c r="A92" s="14"/>
      <c r="B92" s="86" t="s">
        <v>338</v>
      </c>
      <c r="C92" s="199" t="s">
        <v>339</v>
      </c>
      <c r="D92" s="200">
        <v>1982</v>
      </c>
      <c r="E92" s="268"/>
      <c r="F92" s="39"/>
      <c r="G92" s="39"/>
      <c r="H92" s="39"/>
      <c r="I92" s="268"/>
      <c r="J92" s="39"/>
      <c r="K92" s="39"/>
      <c r="L92" s="39"/>
      <c r="M92" s="39"/>
      <c r="N92" s="39"/>
      <c r="O92" s="39"/>
      <c r="P92" s="14"/>
      <c r="Q92" s="14"/>
      <c r="R92" s="14"/>
    </row>
    <row r="93" spans="1:18" ht="12.75">
      <c r="A93" s="14"/>
      <c r="B93" s="86" t="s">
        <v>442</v>
      </c>
      <c r="C93" s="199" t="s">
        <v>339</v>
      </c>
      <c r="D93" s="200">
        <v>1975</v>
      </c>
      <c r="E93" s="268"/>
      <c r="F93" s="39"/>
      <c r="G93" s="39"/>
      <c r="H93" s="39"/>
      <c r="I93" s="268"/>
      <c r="J93" s="39"/>
      <c r="K93" s="39"/>
      <c r="L93" s="39"/>
      <c r="M93" s="39"/>
      <c r="N93" s="39"/>
      <c r="O93" s="39"/>
      <c r="P93" s="14"/>
      <c r="Q93" s="14"/>
      <c r="R93" s="14"/>
    </row>
    <row r="94" spans="1:18" ht="12.75">
      <c r="A94" s="14"/>
      <c r="B94" s="202" t="s">
        <v>340</v>
      </c>
      <c r="C94" s="199" t="s">
        <v>240</v>
      </c>
      <c r="D94" s="200">
        <v>1991</v>
      </c>
      <c r="E94" s="268"/>
      <c r="F94" s="39"/>
      <c r="G94" s="39"/>
      <c r="H94" s="39"/>
      <c r="I94" s="268"/>
      <c r="J94" s="39"/>
      <c r="K94" s="39"/>
      <c r="L94" s="39"/>
      <c r="M94" s="39"/>
      <c r="N94" s="39"/>
      <c r="O94" s="39"/>
      <c r="P94" s="14"/>
      <c r="Q94" s="14"/>
      <c r="R94" s="14"/>
    </row>
    <row r="95" spans="1:18" ht="12.75">
      <c r="A95" s="14"/>
      <c r="B95" s="86" t="s">
        <v>341</v>
      </c>
      <c r="C95" s="199" t="s">
        <v>242</v>
      </c>
      <c r="D95" s="200">
        <v>1982</v>
      </c>
      <c r="E95" s="268"/>
      <c r="F95" s="39"/>
      <c r="G95" s="39"/>
      <c r="H95" s="39"/>
      <c r="I95" s="268"/>
      <c r="J95" s="39"/>
      <c r="K95" s="39"/>
      <c r="L95" s="39"/>
      <c r="M95" s="39"/>
      <c r="N95" s="39"/>
      <c r="O95" s="39"/>
      <c r="P95" s="14"/>
      <c r="Q95" s="14"/>
      <c r="R95" s="14"/>
    </row>
    <row r="96" spans="1:18" ht="12.75">
      <c r="A96" s="14"/>
      <c r="B96" s="86" t="s">
        <v>465</v>
      </c>
      <c r="C96" s="199" t="s">
        <v>243</v>
      </c>
      <c r="D96" s="200">
        <v>1991</v>
      </c>
      <c r="E96" s="268"/>
      <c r="F96" s="39"/>
      <c r="G96" s="39"/>
      <c r="H96" s="39"/>
      <c r="I96" s="268"/>
      <c r="J96" s="39"/>
      <c r="K96" s="39"/>
      <c r="L96" s="39"/>
      <c r="M96" s="39"/>
      <c r="N96" s="39"/>
      <c r="O96" s="39"/>
      <c r="P96" s="14"/>
      <c r="Q96" s="14"/>
      <c r="R96" s="14"/>
    </row>
    <row r="97" spans="1:18" ht="12.75">
      <c r="A97" s="14"/>
      <c r="B97" s="86" t="s">
        <v>466</v>
      </c>
      <c r="C97" s="199" t="s">
        <v>243</v>
      </c>
      <c r="D97" s="200">
        <v>1996</v>
      </c>
      <c r="E97" s="268"/>
      <c r="F97" s="39"/>
      <c r="G97" s="39"/>
      <c r="H97" s="39"/>
      <c r="I97" s="268"/>
      <c r="J97" s="39"/>
      <c r="K97" s="39"/>
      <c r="L97" s="39"/>
      <c r="M97" s="39"/>
      <c r="N97" s="39"/>
      <c r="O97" s="39"/>
      <c r="P97" s="14"/>
      <c r="Q97" s="14"/>
      <c r="R97" s="14"/>
    </row>
    <row r="98" spans="1:18" ht="12.75">
      <c r="A98" s="14"/>
      <c r="B98" s="86" t="s">
        <v>342</v>
      </c>
      <c r="C98" s="199" t="s">
        <v>343</v>
      </c>
      <c r="D98" s="200">
        <v>2000</v>
      </c>
      <c r="E98" s="268"/>
      <c r="F98" s="39"/>
      <c r="G98" s="39"/>
      <c r="H98" s="39"/>
      <c r="I98" s="268"/>
      <c r="J98" s="39"/>
      <c r="K98" s="39"/>
      <c r="L98" s="39"/>
      <c r="M98" s="39"/>
      <c r="N98" s="39"/>
      <c r="O98" s="39"/>
      <c r="P98" s="14"/>
      <c r="Q98" s="14"/>
      <c r="R98" s="14"/>
    </row>
    <row r="99" spans="1:18" ht="12.75">
      <c r="A99" s="14"/>
      <c r="B99" s="86" t="s">
        <v>344</v>
      </c>
      <c r="C99" s="199" t="s">
        <v>269</v>
      </c>
      <c r="D99" s="200">
        <v>2004</v>
      </c>
      <c r="E99" s="268"/>
      <c r="F99" s="39"/>
      <c r="G99" s="39"/>
      <c r="H99" s="39"/>
      <c r="I99" s="268"/>
      <c r="J99" s="39"/>
      <c r="K99" s="39"/>
      <c r="L99" s="39"/>
      <c r="M99" s="39"/>
      <c r="N99" s="39"/>
      <c r="O99" s="39"/>
      <c r="P99" s="14"/>
      <c r="Q99" s="14"/>
      <c r="R99" s="14"/>
    </row>
    <row r="100" spans="1:18" ht="12.75">
      <c r="A100" s="14"/>
      <c r="B100" s="86" t="s">
        <v>0</v>
      </c>
      <c r="C100" s="199" t="s">
        <v>345</v>
      </c>
      <c r="D100" s="200">
        <v>2006</v>
      </c>
      <c r="E100" s="268"/>
      <c r="F100" s="39"/>
      <c r="G100" s="39"/>
      <c r="H100" s="39"/>
      <c r="I100" s="268"/>
      <c r="J100" s="39"/>
      <c r="K100" s="39"/>
      <c r="L100" s="39"/>
      <c r="M100" s="39"/>
      <c r="N100" s="39"/>
      <c r="O100" s="39"/>
      <c r="P100" s="14"/>
      <c r="Q100" s="14"/>
      <c r="R100" s="14"/>
    </row>
    <row r="101" spans="1:18" ht="13.5" thickBot="1">
      <c r="A101" s="14"/>
      <c r="B101" s="127" t="s">
        <v>346</v>
      </c>
      <c r="C101" s="204" t="s">
        <v>345</v>
      </c>
      <c r="D101" s="205">
        <v>2006</v>
      </c>
      <c r="E101" s="269"/>
      <c r="F101" s="14"/>
      <c r="G101" s="14"/>
      <c r="H101" s="14"/>
      <c r="I101" s="269"/>
      <c r="J101" s="14"/>
      <c r="K101" s="14"/>
      <c r="L101" s="14"/>
      <c r="M101" s="14"/>
      <c r="N101" s="14"/>
      <c r="O101" s="14"/>
      <c r="P101" s="14"/>
      <c r="Q101" s="14"/>
      <c r="R101" s="14"/>
    </row>
    <row r="102" spans="1:17" ht="12.75">
      <c r="A102" s="14"/>
      <c r="B102" s="14"/>
      <c r="C102" s="14"/>
      <c r="D102" s="253"/>
      <c r="E102" s="269"/>
      <c r="F102" s="14"/>
      <c r="G102" s="14"/>
      <c r="H102" s="14"/>
      <c r="I102" s="269"/>
      <c r="J102" s="14"/>
      <c r="K102" s="14"/>
      <c r="L102" s="14"/>
      <c r="M102" s="14"/>
      <c r="N102" s="14"/>
      <c r="O102" s="14"/>
      <c r="P102" s="14"/>
      <c r="Q102" s="14"/>
    </row>
    <row r="103" spans="1:17" ht="12.75">
      <c r="A103" s="14"/>
      <c r="B103" s="252" t="s">
        <v>503</v>
      </c>
      <c r="C103" s="224"/>
      <c r="D103" s="224"/>
      <c r="E103" s="224"/>
      <c r="F103" s="14"/>
      <c r="G103" s="14"/>
      <c r="H103" s="14"/>
      <c r="I103" s="269"/>
      <c r="J103" s="14"/>
      <c r="K103" s="14"/>
      <c r="L103" s="14"/>
      <c r="M103" s="14"/>
      <c r="N103" s="14"/>
      <c r="O103" s="14"/>
      <c r="P103" s="14"/>
      <c r="Q103" s="14"/>
    </row>
    <row r="104" spans="1:17" ht="12.75">
      <c r="A104" s="14"/>
      <c r="B104" s="256" t="s">
        <v>104</v>
      </c>
      <c r="C104" s="14"/>
      <c r="D104" s="253"/>
      <c r="E104" s="269"/>
      <c r="F104" s="14"/>
      <c r="G104" s="14"/>
      <c r="H104" s="14"/>
      <c r="I104" s="269"/>
      <c r="J104" s="14"/>
      <c r="K104" s="14"/>
      <c r="L104" s="14"/>
      <c r="M104" s="14"/>
      <c r="N104" s="14"/>
      <c r="O104" s="14"/>
      <c r="P104" s="14"/>
      <c r="Q104" s="14"/>
    </row>
    <row r="105" spans="1:17" ht="12.75">
      <c r="A105" s="14"/>
      <c r="B105" s="14"/>
      <c r="C105" s="14"/>
      <c r="D105" s="253"/>
      <c r="E105" s="269"/>
      <c r="F105" s="14"/>
      <c r="G105" s="14"/>
      <c r="H105" s="14"/>
      <c r="I105" s="269"/>
      <c r="J105" s="14"/>
      <c r="K105" s="14"/>
      <c r="L105" s="14"/>
      <c r="M105" s="14"/>
      <c r="N105" s="14"/>
      <c r="O105" s="14"/>
      <c r="P105" s="14"/>
      <c r="Q105" s="14"/>
    </row>
    <row r="106" spans="1:17" ht="12.75">
      <c r="A106" s="14"/>
      <c r="B106" s="14"/>
      <c r="C106" s="14"/>
      <c r="D106" s="253"/>
      <c r="E106" s="269"/>
      <c r="F106" s="14"/>
      <c r="G106" s="14"/>
      <c r="H106" s="14"/>
      <c r="I106" s="269"/>
      <c r="J106" s="14"/>
      <c r="K106" s="14"/>
      <c r="L106" s="14"/>
      <c r="M106" s="14"/>
      <c r="N106" s="14"/>
      <c r="O106" s="14"/>
      <c r="P106" s="14"/>
      <c r="Q106" s="14"/>
    </row>
    <row r="107" spans="1:17" ht="12.75">
      <c r="A107" s="14"/>
      <c r="B107" s="14"/>
      <c r="C107" s="14"/>
      <c r="D107" s="253"/>
      <c r="E107" s="269"/>
      <c r="F107" s="14"/>
      <c r="G107" s="14"/>
      <c r="H107" s="14"/>
      <c r="I107" s="269"/>
      <c r="J107" s="14"/>
      <c r="K107" s="14"/>
      <c r="L107" s="14"/>
      <c r="M107" s="14"/>
      <c r="N107" s="14"/>
      <c r="O107" s="14"/>
      <c r="P107" s="14"/>
      <c r="Q107" s="14"/>
    </row>
    <row r="108" spans="1:17" ht="12.75">
      <c r="A108" s="14"/>
      <c r="B108" s="14"/>
      <c r="C108" s="14"/>
      <c r="D108" s="253"/>
      <c r="E108" s="269"/>
      <c r="F108" s="14"/>
      <c r="G108" s="14"/>
      <c r="H108" s="14"/>
      <c r="I108" s="269"/>
      <c r="J108" s="14"/>
      <c r="K108" s="14"/>
      <c r="L108" s="14"/>
      <c r="M108" s="14"/>
      <c r="N108" s="14"/>
      <c r="O108" s="14"/>
      <c r="P108" s="14"/>
      <c r="Q108" s="14"/>
    </row>
    <row r="109" spans="1:17" ht="12.75">
      <c r="A109" s="14"/>
      <c r="B109" s="14"/>
      <c r="C109" s="14"/>
      <c r="D109" s="253"/>
      <c r="E109" s="269"/>
      <c r="F109" s="14"/>
      <c r="G109" s="14"/>
      <c r="H109" s="14"/>
      <c r="I109" s="269"/>
      <c r="J109" s="14"/>
      <c r="K109" s="14"/>
      <c r="L109" s="14"/>
      <c r="M109" s="14"/>
      <c r="N109" s="14"/>
      <c r="O109" s="14"/>
      <c r="P109" s="14"/>
      <c r="Q109" s="14"/>
    </row>
    <row r="110" spans="1:17" ht="12.75">
      <c r="A110" s="14"/>
      <c r="B110" s="14"/>
      <c r="C110" s="14"/>
      <c r="D110" s="253"/>
      <c r="E110" s="269"/>
      <c r="F110" s="14"/>
      <c r="G110" s="14"/>
      <c r="H110" s="14"/>
      <c r="I110" s="269"/>
      <c r="J110" s="14"/>
      <c r="K110" s="14"/>
      <c r="L110" s="14"/>
      <c r="M110" s="14"/>
      <c r="N110" s="14"/>
      <c r="O110" s="14"/>
      <c r="P110" s="14"/>
      <c r="Q110" s="14"/>
    </row>
    <row r="111" spans="1:17" ht="12.75">
      <c r="A111" s="14"/>
      <c r="B111" s="14"/>
      <c r="C111" s="14"/>
      <c r="D111" s="253"/>
      <c r="E111" s="269"/>
      <c r="F111" s="14"/>
      <c r="G111" s="14"/>
      <c r="H111" s="14"/>
      <c r="I111" s="269"/>
      <c r="J111" s="14"/>
      <c r="K111" s="14"/>
      <c r="L111" s="14"/>
      <c r="M111" s="14"/>
      <c r="N111" s="14"/>
      <c r="O111" s="14"/>
      <c r="P111" s="14"/>
      <c r="Q111" s="14"/>
    </row>
    <row r="112" spans="1:17" ht="12.75">
      <c r="A112" s="14"/>
      <c r="B112" s="14"/>
      <c r="C112" s="14"/>
      <c r="D112" s="253"/>
      <c r="E112" s="269"/>
      <c r="F112" s="14"/>
      <c r="G112" s="14"/>
      <c r="H112" s="14"/>
      <c r="I112" s="269"/>
      <c r="J112" s="14"/>
      <c r="K112" s="14"/>
      <c r="L112" s="14"/>
      <c r="M112" s="14"/>
      <c r="N112" s="14"/>
      <c r="O112" s="14"/>
      <c r="P112" s="14"/>
      <c r="Q112" s="14"/>
    </row>
    <row r="113" spans="1:17" ht="12.75">
      <c r="A113" s="14"/>
      <c r="B113" s="14"/>
      <c r="C113" s="14"/>
      <c r="D113" s="253"/>
      <c r="E113" s="269"/>
      <c r="F113" s="14"/>
      <c r="G113" s="14"/>
      <c r="H113" s="14"/>
      <c r="I113" s="269"/>
      <c r="J113" s="14"/>
      <c r="K113" s="14"/>
      <c r="L113" s="14"/>
      <c r="M113" s="14"/>
      <c r="N113" s="14"/>
      <c r="O113" s="14"/>
      <c r="P113" s="14"/>
      <c r="Q113" s="14"/>
    </row>
    <row r="114" spans="1:17" ht="12.75">
      <c r="A114" s="14"/>
      <c r="B114" s="14"/>
      <c r="C114" s="14"/>
      <c r="D114" s="253"/>
      <c r="E114" s="269"/>
      <c r="F114" s="14"/>
      <c r="G114" s="14"/>
      <c r="H114" s="14"/>
      <c r="I114" s="269"/>
      <c r="J114" s="14"/>
      <c r="K114" s="14"/>
      <c r="L114" s="14"/>
      <c r="M114" s="14"/>
      <c r="N114" s="14"/>
      <c r="O114" s="14"/>
      <c r="P114" s="14"/>
      <c r="Q114" s="14"/>
    </row>
    <row r="115" spans="1:17" ht="12.75">
      <c r="A115" s="14"/>
      <c r="B115" s="14"/>
      <c r="C115" s="14"/>
      <c r="D115" s="253"/>
      <c r="E115" s="269"/>
      <c r="F115" s="14"/>
      <c r="G115" s="14"/>
      <c r="H115" s="14"/>
      <c r="I115" s="269"/>
      <c r="J115" s="14"/>
      <c r="K115" s="14"/>
      <c r="L115" s="14"/>
      <c r="M115" s="14"/>
      <c r="N115" s="14"/>
      <c r="O115" s="14"/>
      <c r="P115" s="14"/>
      <c r="Q115" s="14"/>
    </row>
    <row r="116" spans="1:17" ht="12.75">
      <c r="A116" s="14"/>
      <c r="B116" s="14"/>
      <c r="C116" s="14"/>
      <c r="D116" s="253"/>
      <c r="E116" s="269"/>
      <c r="F116" s="14"/>
      <c r="G116" s="14"/>
      <c r="H116" s="14"/>
      <c r="I116" s="269"/>
      <c r="J116" s="14"/>
      <c r="K116" s="14"/>
      <c r="L116" s="14"/>
      <c r="M116" s="14"/>
      <c r="N116" s="14"/>
      <c r="O116" s="14"/>
      <c r="P116" s="14"/>
      <c r="Q116" s="14"/>
    </row>
    <row r="117" spans="1:17" ht="12.75">
      <c r="A117" s="14"/>
      <c r="B117" s="14"/>
      <c r="C117" s="14"/>
      <c r="D117" s="253"/>
      <c r="E117" s="269"/>
      <c r="F117" s="14"/>
      <c r="G117" s="14"/>
      <c r="H117" s="14"/>
      <c r="I117" s="269"/>
      <c r="J117" s="14"/>
      <c r="K117" s="14"/>
      <c r="L117" s="14"/>
      <c r="M117" s="14"/>
      <c r="N117" s="14"/>
      <c r="O117" s="14"/>
      <c r="P117" s="14"/>
      <c r="Q117" s="14"/>
    </row>
    <row r="118" spans="1:17" ht="12.75">
      <c r="A118" s="14"/>
      <c r="B118" s="14"/>
      <c r="C118" s="14"/>
      <c r="D118" s="253"/>
      <c r="E118" s="269"/>
      <c r="F118" s="14"/>
      <c r="G118" s="14"/>
      <c r="H118" s="14"/>
      <c r="I118" s="269"/>
      <c r="J118" s="14"/>
      <c r="K118" s="14"/>
      <c r="L118" s="14"/>
      <c r="M118" s="14"/>
      <c r="N118" s="14"/>
      <c r="O118" s="14"/>
      <c r="P118" s="14"/>
      <c r="Q118" s="14"/>
    </row>
  </sheetData>
  <mergeCells count="1">
    <mergeCell ref="B1:F1"/>
  </mergeCells>
  <printOptions/>
  <pageMargins left="0.75" right="0.75" top="1" bottom="1" header="0.5" footer="0.5"/>
  <pageSetup horizontalDpi="600" verticalDpi="600" orientation="portrait" paperSize="9" scale="94" r:id="rId2"/>
  <drawing r:id="rId1"/>
</worksheet>
</file>

<file path=xl/worksheets/sheet11.xml><?xml version="1.0" encoding="utf-8"?>
<worksheet xmlns="http://schemas.openxmlformats.org/spreadsheetml/2006/main" xmlns:r="http://schemas.openxmlformats.org/officeDocument/2006/relationships">
  <dimension ref="A1:R128"/>
  <sheetViews>
    <sheetView tabSelected="1" workbookViewId="0" topLeftCell="A31">
      <selection activeCell="C60" sqref="C60"/>
    </sheetView>
  </sheetViews>
  <sheetFormatPr defaultColWidth="11.421875" defaultRowHeight="12.75"/>
  <cols>
    <col min="1" max="1" width="1.8515625" style="0" customWidth="1"/>
    <col min="2" max="2" width="20.8515625" style="0" bestFit="1" customWidth="1"/>
    <col min="4" max="4" width="15.8515625" style="0" customWidth="1"/>
    <col min="5" max="5" width="14.28125" style="0" customWidth="1"/>
  </cols>
  <sheetData>
    <row r="1" spans="1:18" ht="52.5" customHeight="1">
      <c r="A1" s="14"/>
      <c r="B1" s="286" t="s">
        <v>514</v>
      </c>
      <c r="C1" s="286"/>
      <c r="D1" s="286"/>
      <c r="E1" s="286"/>
      <c r="F1" s="286"/>
      <c r="G1" s="286"/>
      <c r="H1" s="286"/>
      <c r="I1" s="14"/>
      <c r="J1" s="14"/>
      <c r="K1" s="14"/>
      <c r="L1" s="14"/>
      <c r="M1" s="14"/>
      <c r="N1" s="14"/>
      <c r="O1" s="14"/>
      <c r="P1" s="14"/>
      <c r="Q1" s="14"/>
      <c r="R1" s="14"/>
    </row>
    <row r="2" spans="1:17" ht="13.5" thickBot="1">
      <c r="A2" s="14"/>
      <c r="B2" s="14"/>
      <c r="C2" s="14"/>
      <c r="D2" s="14"/>
      <c r="E2" s="14"/>
      <c r="F2" s="14"/>
      <c r="G2" s="14"/>
      <c r="H2" s="14"/>
      <c r="I2" s="14"/>
      <c r="J2" s="14"/>
      <c r="K2" s="14"/>
      <c r="L2" s="14"/>
      <c r="M2" s="14"/>
      <c r="N2" s="14"/>
      <c r="O2" s="14"/>
      <c r="P2" s="14"/>
      <c r="Q2" s="14"/>
    </row>
    <row r="3" spans="1:17" ht="60.75" thickBot="1">
      <c r="A3" s="14"/>
      <c r="B3" s="274" t="s">
        <v>11</v>
      </c>
      <c r="C3" s="275" t="s">
        <v>106</v>
      </c>
      <c r="D3" s="275" t="s">
        <v>107</v>
      </c>
      <c r="E3" s="275" t="s">
        <v>108</v>
      </c>
      <c r="F3" s="276" t="s">
        <v>109</v>
      </c>
      <c r="G3" s="14"/>
      <c r="H3" s="14"/>
      <c r="I3" s="14"/>
      <c r="J3" s="14"/>
      <c r="K3" s="14"/>
      <c r="L3" s="14"/>
      <c r="M3" s="14"/>
      <c r="N3" s="14"/>
      <c r="O3" s="14"/>
      <c r="P3" s="14"/>
      <c r="Q3" s="14"/>
    </row>
    <row r="4" spans="1:17" ht="12.75">
      <c r="A4" s="14"/>
      <c r="B4" s="210" t="s">
        <v>10</v>
      </c>
      <c r="C4" s="212">
        <v>36.2</v>
      </c>
      <c r="D4" s="212">
        <v>0</v>
      </c>
      <c r="E4" s="212">
        <v>55.6</v>
      </c>
      <c r="F4" s="213">
        <v>0</v>
      </c>
      <c r="G4" s="14"/>
      <c r="H4" s="14"/>
      <c r="I4" s="14"/>
      <c r="J4" s="14"/>
      <c r="K4" s="14"/>
      <c r="L4" s="14"/>
      <c r="M4" s="14"/>
      <c r="N4" s="14"/>
      <c r="O4" s="14"/>
      <c r="P4" s="14"/>
      <c r="Q4" s="14"/>
    </row>
    <row r="5" spans="1:17" ht="12.75">
      <c r="A5" s="14"/>
      <c r="B5" s="210" t="s">
        <v>13</v>
      </c>
      <c r="C5" s="212">
        <v>81.0754</v>
      </c>
      <c r="D5" s="212">
        <v>0</v>
      </c>
      <c r="E5" s="212">
        <v>8</v>
      </c>
      <c r="F5" s="213">
        <v>8.7</v>
      </c>
      <c r="G5" s="14"/>
      <c r="H5" s="14"/>
      <c r="I5" s="14"/>
      <c r="J5" s="14"/>
      <c r="K5" s="14"/>
      <c r="L5" s="14"/>
      <c r="M5" s="14"/>
      <c r="N5" s="14"/>
      <c r="O5" s="14"/>
      <c r="P5" s="14"/>
      <c r="Q5" s="14"/>
    </row>
    <row r="6" spans="1:17" ht="12.75">
      <c r="A6" s="14"/>
      <c r="B6" s="210" t="s">
        <v>14</v>
      </c>
      <c r="C6" s="212">
        <f>162.714826-25.45</f>
        <v>137.264826</v>
      </c>
      <c r="D6" s="212">
        <v>0</v>
      </c>
      <c r="E6" s="212">
        <f>8.645985-1.36</f>
        <v>7.285984999999999</v>
      </c>
      <c r="F6" s="213">
        <v>0</v>
      </c>
      <c r="G6" s="14"/>
      <c r="H6" s="14"/>
      <c r="I6" s="14"/>
      <c r="J6" s="14"/>
      <c r="K6" s="14"/>
      <c r="L6" s="14"/>
      <c r="M6" s="14"/>
      <c r="N6" s="14"/>
      <c r="O6" s="14"/>
      <c r="P6" s="14"/>
      <c r="Q6" s="14"/>
    </row>
    <row r="7" spans="1:17" ht="12.75">
      <c r="A7" s="14"/>
      <c r="B7" s="210" t="s">
        <v>16</v>
      </c>
      <c r="C7" s="212">
        <v>2.66</v>
      </c>
      <c r="D7" s="212">
        <v>0</v>
      </c>
      <c r="E7" s="212">
        <v>0.1</v>
      </c>
      <c r="F7" s="213">
        <v>0</v>
      </c>
      <c r="G7" s="14"/>
      <c r="H7" s="14"/>
      <c r="I7" s="14"/>
      <c r="J7" s="14"/>
      <c r="K7" s="14"/>
      <c r="L7" s="14"/>
      <c r="M7" s="14"/>
      <c r="N7" s="14"/>
      <c r="O7" s="14"/>
      <c r="P7" s="14"/>
      <c r="Q7" s="14"/>
    </row>
    <row r="8" spans="1:17" ht="12.75">
      <c r="A8" s="14"/>
      <c r="B8" s="210" t="s">
        <v>18</v>
      </c>
      <c r="C8" s="212">
        <f>149.551-12.17</f>
        <v>137.381</v>
      </c>
      <c r="D8" s="212">
        <v>7.221143</v>
      </c>
      <c r="E8" s="212">
        <v>11.491399999999999</v>
      </c>
      <c r="F8" s="213">
        <v>2.78</v>
      </c>
      <c r="G8" s="14"/>
      <c r="H8" s="14"/>
      <c r="I8" s="14"/>
      <c r="J8" s="14"/>
      <c r="K8" s="14"/>
      <c r="L8" s="14"/>
      <c r="M8" s="14"/>
      <c r="N8" s="14"/>
      <c r="O8" s="14"/>
      <c r="P8" s="14"/>
      <c r="Q8" s="14"/>
    </row>
    <row r="9" spans="1:17" ht="12.75">
      <c r="A9" s="14"/>
      <c r="B9" s="210" t="s">
        <v>22</v>
      </c>
      <c r="C9" s="212">
        <v>4.5</v>
      </c>
      <c r="D9" s="212">
        <v>0</v>
      </c>
      <c r="E9" s="212">
        <v>10.8</v>
      </c>
      <c r="F9" s="213">
        <v>0</v>
      </c>
      <c r="G9" s="14"/>
      <c r="H9" s="14"/>
      <c r="I9" s="14"/>
      <c r="J9" s="14"/>
      <c r="K9" s="14"/>
      <c r="L9" s="14"/>
      <c r="M9" s="14"/>
      <c r="N9" s="14"/>
      <c r="O9" s="14"/>
      <c r="P9" s="14"/>
      <c r="Q9" s="14"/>
    </row>
    <row r="10" spans="1:17" ht="12.75">
      <c r="A10" s="14"/>
      <c r="B10" s="210" t="s">
        <v>23</v>
      </c>
      <c r="C10" s="212">
        <v>212.047036</v>
      </c>
      <c r="D10" s="212">
        <v>0</v>
      </c>
      <c r="E10" s="212">
        <v>11.815999999999999</v>
      </c>
      <c r="F10" s="213">
        <v>0</v>
      </c>
      <c r="G10" s="14"/>
      <c r="H10" s="14"/>
      <c r="I10" s="14"/>
      <c r="J10" s="14"/>
      <c r="K10" s="14"/>
      <c r="L10" s="14"/>
      <c r="M10" s="14"/>
      <c r="N10" s="14"/>
      <c r="O10" s="14"/>
      <c r="P10" s="14"/>
      <c r="Q10" s="14"/>
    </row>
    <row r="11" spans="1:17" ht="12.75">
      <c r="A11" s="14"/>
      <c r="B11" s="210" t="s">
        <v>24</v>
      </c>
      <c r="C11" s="212">
        <v>16.263911</v>
      </c>
      <c r="D11" s="212">
        <v>0</v>
      </c>
      <c r="E11" s="212">
        <v>5.012077</v>
      </c>
      <c r="F11" s="213">
        <v>0</v>
      </c>
      <c r="G11" s="14"/>
      <c r="H11" s="14"/>
      <c r="I11" s="14"/>
      <c r="J11" s="14"/>
      <c r="K11" s="14"/>
      <c r="L11" s="14"/>
      <c r="M11" s="14"/>
      <c r="N11" s="14"/>
      <c r="O11" s="14"/>
      <c r="P11" s="14"/>
      <c r="Q11" s="14"/>
    </row>
    <row r="12" spans="1:17" ht="12.75">
      <c r="A12" s="14"/>
      <c r="B12" s="210" t="s">
        <v>25</v>
      </c>
      <c r="C12" s="212">
        <v>1070.918579</v>
      </c>
      <c r="D12" s="212">
        <v>0</v>
      </c>
      <c r="E12" s="212">
        <v>286.245854</v>
      </c>
      <c r="F12" s="213">
        <v>0</v>
      </c>
      <c r="G12" s="14"/>
      <c r="H12" s="14"/>
      <c r="I12" s="14"/>
      <c r="J12" s="14"/>
      <c r="K12" s="14"/>
      <c r="L12" s="14"/>
      <c r="M12" s="14"/>
      <c r="N12" s="14"/>
      <c r="O12" s="14"/>
      <c r="P12" s="14"/>
      <c r="Q12" s="14"/>
    </row>
    <row r="13" spans="1:17" ht="12.75">
      <c r="A13" s="14"/>
      <c r="B13" s="210" t="s">
        <v>26</v>
      </c>
      <c r="C13" s="212">
        <f>471.725379-1.9</f>
        <v>469.825379</v>
      </c>
      <c r="D13" s="212">
        <v>0</v>
      </c>
      <c r="E13" s="212">
        <f>124.155699-0.5</f>
        <v>123.655699</v>
      </c>
      <c r="F13" s="213">
        <v>0</v>
      </c>
      <c r="G13" s="14"/>
      <c r="H13" s="14"/>
      <c r="I13" s="14"/>
      <c r="J13" s="14"/>
      <c r="K13" s="14"/>
      <c r="L13" s="14"/>
      <c r="M13" s="14"/>
      <c r="N13" s="14"/>
      <c r="O13" s="14"/>
      <c r="P13" s="14"/>
      <c r="Q13" s="14"/>
    </row>
    <row r="14" spans="1:17" ht="12.75">
      <c r="A14" s="14"/>
      <c r="B14" s="210" t="s">
        <v>27</v>
      </c>
      <c r="C14" s="212">
        <v>43.4</v>
      </c>
      <c r="D14" s="212">
        <v>0</v>
      </c>
      <c r="E14" s="212">
        <v>15.1</v>
      </c>
      <c r="F14" s="213">
        <v>0</v>
      </c>
      <c r="G14" s="14"/>
      <c r="H14" s="14"/>
      <c r="I14" s="14"/>
      <c r="J14" s="14"/>
      <c r="K14" s="14"/>
      <c r="L14" s="14"/>
      <c r="M14" s="14"/>
      <c r="N14" s="14"/>
      <c r="O14" s="14"/>
      <c r="P14" s="14"/>
      <c r="Q14" s="14"/>
    </row>
    <row r="15" spans="1:17" ht="12.75">
      <c r="A15" s="14"/>
      <c r="B15" s="210" t="s">
        <v>28</v>
      </c>
      <c r="C15" s="212">
        <v>2</v>
      </c>
      <c r="D15" s="212">
        <v>0</v>
      </c>
      <c r="E15" s="212">
        <v>0.325</v>
      </c>
      <c r="F15" s="213">
        <v>0</v>
      </c>
      <c r="G15" s="14"/>
      <c r="H15" s="14"/>
      <c r="I15" s="14"/>
      <c r="J15" s="14"/>
      <c r="K15" s="14"/>
      <c r="L15" s="14"/>
      <c r="M15" s="14"/>
      <c r="N15" s="14"/>
      <c r="O15" s="14"/>
      <c r="P15" s="14"/>
      <c r="Q15" s="14"/>
    </row>
    <row r="16" spans="1:17" ht="12.75">
      <c r="A16" s="14"/>
      <c r="B16" s="210" t="s">
        <v>29</v>
      </c>
      <c r="C16" s="212">
        <f>69.674-12.1</f>
        <v>57.574000000000005</v>
      </c>
      <c r="D16" s="212">
        <v>0</v>
      </c>
      <c r="E16" s="212">
        <f>10.343-2.8</f>
        <v>7.543</v>
      </c>
      <c r="F16" s="213">
        <f>20.236-11.8</f>
        <v>8.436</v>
      </c>
      <c r="G16" s="14"/>
      <c r="H16" s="14"/>
      <c r="I16" s="14"/>
      <c r="J16" s="14"/>
      <c r="K16" s="14"/>
      <c r="L16" s="14"/>
      <c r="M16" s="14"/>
      <c r="N16" s="14"/>
      <c r="O16" s="14"/>
      <c r="P16" s="14"/>
      <c r="Q16" s="14"/>
    </row>
    <row r="17" spans="1:17" ht="12.75">
      <c r="A17" s="14"/>
      <c r="B17" s="210" t="s">
        <v>32</v>
      </c>
      <c r="C17" s="212">
        <v>0</v>
      </c>
      <c r="D17" s="212">
        <v>0.8</v>
      </c>
      <c r="E17" s="212">
        <v>0</v>
      </c>
      <c r="F17" s="213">
        <v>150.2</v>
      </c>
      <c r="G17" s="14"/>
      <c r="H17" s="14"/>
      <c r="I17" s="14"/>
      <c r="J17" s="14"/>
      <c r="K17" s="14"/>
      <c r="L17" s="14"/>
      <c r="M17" s="14"/>
      <c r="N17" s="14"/>
      <c r="O17" s="14"/>
      <c r="P17" s="14"/>
      <c r="Q17" s="14"/>
    </row>
    <row r="18" spans="1:17" ht="12.75">
      <c r="A18" s="14"/>
      <c r="B18" s="210" t="s">
        <v>33</v>
      </c>
      <c r="C18" s="212">
        <v>34.6</v>
      </c>
      <c r="D18" s="212">
        <v>0</v>
      </c>
      <c r="E18" s="212">
        <v>7.8</v>
      </c>
      <c r="F18" s="213">
        <v>0</v>
      </c>
      <c r="G18" s="14"/>
      <c r="H18" s="14"/>
      <c r="I18" s="14"/>
      <c r="J18" s="14"/>
      <c r="K18" s="14"/>
      <c r="L18" s="14"/>
      <c r="M18" s="14"/>
      <c r="N18" s="14"/>
      <c r="O18" s="14"/>
      <c r="P18" s="14"/>
      <c r="Q18" s="14"/>
    </row>
    <row r="19" spans="1:17" ht="12.75">
      <c r="A19" s="14"/>
      <c r="B19" s="210" t="s">
        <v>34</v>
      </c>
      <c r="C19" s="212">
        <v>7.725</v>
      </c>
      <c r="D19" s="212">
        <f>0.6-0.6</f>
        <v>0</v>
      </c>
      <c r="E19" s="212">
        <v>0</v>
      </c>
      <c r="F19" s="213">
        <f>0.91-0.91</f>
        <v>0</v>
      </c>
      <c r="G19" s="14"/>
      <c r="H19" s="14"/>
      <c r="I19" s="14"/>
      <c r="J19" s="14"/>
      <c r="K19" s="14"/>
      <c r="L19" s="14"/>
      <c r="M19" s="14"/>
      <c r="N19" s="14"/>
      <c r="O19" s="14"/>
      <c r="P19" s="14"/>
      <c r="Q19" s="14"/>
    </row>
    <row r="20" spans="1:17" ht="12.75">
      <c r="A20" s="14"/>
      <c r="B20" s="210" t="s">
        <v>37</v>
      </c>
      <c r="C20" s="212">
        <v>24.4</v>
      </c>
      <c r="D20" s="212">
        <v>0</v>
      </c>
      <c r="E20" s="212">
        <v>1.268</v>
      </c>
      <c r="F20" s="213">
        <v>0</v>
      </c>
      <c r="G20" s="14"/>
      <c r="H20" s="14"/>
      <c r="I20" s="14"/>
      <c r="J20" s="14"/>
      <c r="K20" s="14"/>
      <c r="L20" s="14"/>
      <c r="M20" s="14"/>
      <c r="N20" s="14"/>
      <c r="O20" s="14"/>
      <c r="P20" s="14"/>
      <c r="Q20" s="14"/>
    </row>
    <row r="21" spans="1:17" ht="12.75">
      <c r="A21" s="14"/>
      <c r="B21" s="210" t="s">
        <v>39</v>
      </c>
      <c r="C21" s="212">
        <f>221-12</f>
        <v>209</v>
      </c>
      <c r="D21" s="212">
        <v>0</v>
      </c>
      <c r="E21" s="212">
        <f>3.2-0.2</f>
        <v>3</v>
      </c>
      <c r="F21" s="213">
        <v>0</v>
      </c>
      <c r="G21" s="14"/>
      <c r="H21" s="14"/>
      <c r="I21" s="14"/>
      <c r="J21" s="14"/>
      <c r="K21" s="14"/>
      <c r="L21" s="14"/>
      <c r="M21" s="14"/>
      <c r="N21" s="14"/>
      <c r="O21" s="14"/>
      <c r="P21" s="14"/>
      <c r="Q21" s="14"/>
    </row>
    <row r="22" spans="1:17" ht="12.75">
      <c r="A22" s="14"/>
      <c r="B22" s="210" t="s">
        <v>40</v>
      </c>
      <c r="C22" s="212">
        <v>582.736927</v>
      </c>
      <c r="D22" s="212">
        <v>0</v>
      </c>
      <c r="E22" s="212">
        <v>68.866708</v>
      </c>
      <c r="F22" s="213">
        <v>0</v>
      </c>
      <c r="G22" s="14"/>
      <c r="H22" s="14"/>
      <c r="I22" s="14"/>
      <c r="J22" s="14"/>
      <c r="K22" s="14"/>
      <c r="L22" s="14"/>
      <c r="M22" s="14"/>
      <c r="N22" s="14"/>
      <c r="O22" s="14"/>
      <c r="P22" s="14"/>
      <c r="Q22" s="14"/>
    </row>
    <row r="23" spans="1:17" ht="12.75">
      <c r="A23" s="14"/>
      <c r="B23" s="210" t="s">
        <v>42</v>
      </c>
      <c r="C23" s="212">
        <f>162.18-8.32</f>
        <v>153.86</v>
      </c>
      <c r="D23" s="212">
        <f>43.859-0.8</f>
        <v>43.059000000000005</v>
      </c>
      <c r="E23" s="212">
        <f>38.733-2.65</f>
        <v>36.083</v>
      </c>
      <c r="F23" s="213">
        <v>117.817</v>
      </c>
      <c r="G23" s="14"/>
      <c r="H23" s="14"/>
      <c r="I23" s="14"/>
      <c r="J23" s="14"/>
      <c r="K23" s="14"/>
      <c r="L23" s="14"/>
      <c r="M23" s="14"/>
      <c r="N23" s="14"/>
      <c r="O23" s="14"/>
      <c r="P23" s="14"/>
      <c r="Q23" s="14"/>
    </row>
    <row r="24" spans="1:17" ht="12.75">
      <c r="A24" s="14"/>
      <c r="B24" s="210" t="s">
        <v>47</v>
      </c>
      <c r="C24" s="212">
        <v>0</v>
      </c>
      <c r="D24" s="212">
        <v>13.68</v>
      </c>
      <c r="E24" s="212">
        <v>0</v>
      </c>
      <c r="F24" s="213">
        <v>16.7</v>
      </c>
      <c r="G24" s="14"/>
      <c r="H24" s="14"/>
      <c r="I24" s="14"/>
      <c r="J24" s="14"/>
      <c r="K24" s="14"/>
      <c r="L24" s="14"/>
      <c r="M24" s="14"/>
      <c r="N24" s="14"/>
      <c r="O24" s="14"/>
      <c r="P24" s="14"/>
      <c r="Q24" s="14"/>
    </row>
    <row r="25" spans="1:17" ht="12.75">
      <c r="A25" s="14"/>
      <c r="B25" s="210" t="s">
        <v>52</v>
      </c>
      <c r="C25" s="212">
        <v>92.09790000000001</v>
      </c>
      <c r="D25" s="212">
        <v>9.3</v>
      </c>
      <c r="E25" s="212">
        <v>23.6</v>
      </c>
      <c r="F25" s="213">
        <v>0</v>
      </c>
      <c r="G25" s="14"/>
      <c r="H25" s="14"/>
      <c r="I25" s="14"/>
      <c r="J25" s="14"/>
      <c r="K25" s="14"/>
      <c r="L25" s="14"/>
      <c r="M25" s="14"/>
      <c r="N25" s="14"/>
      <c r="O25" s="14"/>
      <c r="P25" s="14"/>
      <c r="Q25" s="14"/>
    </row>
    <row r="26" spans="1:17" ht="12.75">
      <c r="A26" s="14"/>
      <c r="B26" s="210" t="s">
        <v>54</v>
      </c>
      <c r="C26" s="212">
        <v>443.07</v>
      </c>
      <c r="D26" s="212">
        <v>12.5</v>
      </c>
      <c r="E26" s="212">
        <v>37.6</v>
      </c>
      <c r="F26" s="213">
        <v>52.5</v>
      </c>
      <c r="G26" s="14"/>
      <c r="H26" s="14"/>
      <c r="I26" s="14"/>
      <c r="J26" s="14"/>
      <c r="K26" s="14"/>
      <c r="L26" s="14"/>
      <c r="M26" s="14"/>
      <c r="N26" s="14"/>
      <c r="O26" s="14"/>
      <c r="P26" s="14"/>
      <c r="Q26" s="14"/>
    </row>
    <row r="27" spans="1:17" ht="12.75">
      <c r="A27" s="14"/>
      <c r="B27" s="210" t="s">
        <v>38</v>
      </c>
      <c r="C27" s="212">
        <v>0</v>
      </c>
      <c r="D27" s="212">
        <v>9.9</v>
      </c>
      <c r="E27" s="212">
        <v>0</v>
      </c>
      <c r="F27" s="213">
        <v>61.4</v>
      </c>
      <c r="G27" s="14"/>
      <c r="H27" s="14"/>
      <c r="I27" s="14"/>
      <c r="J27" s="14"/>
      <c r="K27" s="14"/>
      <c r="L27" s="14"/>
      <c r="M27" s="14"/>
      <c r="N27" s="14"/>
      <c r="O27" s="14"/>
      <c r="P27" s="14"/>
      <c r="Q27" s="14"/>
    </row>
    <row r="28" spans="1:17" ht="12.75">
      <c r="A28" s="14"/>
      <c r="B28" s="210" t="s">
        <v>50</v>
      </c>
      <c r="C28" s="212">
        <v>54.3</v>
      </c>
      <c r="D28" s="212">
        <v>0</v>
      </c>
      <c r="E28" s="212">
        <v>8.2</v>
      </c>
      <c r="F28" s="213">
        <v>0</v>
      </c>
      <c r="G28" s="14"/>
      <c r="H28" s="14"/>
      <c r="I28" s="14"/>
      <c r="J28" s="14"/>
      <c r="K28" s="14"/>
      <c r="L28" s="14"/>
      <c r="M28" s="14"/>
      <c r="N28" s="14"/>
      <c r="O28" s="14"/>
      <c r="P28" s="14"/>
      <c r="Q28" s="14"/>
    </row>
    <row r="29" spans="1:17" ht="12.75">
      <c r="A29" s="14"/>
      <c r="B29" s="210" t="s">
        <v>56</v>
      </c>
      <c r="C29" s="212">
        <v>0</v>
      </c>
      <c r="D29" s="212">
        <v>9.284254</v>
      </c>
      <c r="E29" s="212">
        <v>0</v>
      </c>
      <c r="F29" s="213">
        <v>22.7</v>
      </c>
      <c r="G29" s="14"/>
      <c r="H29" s="14"/>
      <c r="I29" s="14"/>
      <c r="J29" s="14"/>
      <c r="K29" s="14"/>
      <c r="L29" s="14"/>
      <c r="M29" s="14"/>
      <c r="N29" s="14"/>
      <c r="O29" s="14"/>
      <c r="P29" s="14"/>
      <c r="Q29" s="14"/>
    </row>
    <row r="30" spans="1:17" ht="12.75">
      <c r="A30" s="14"/>
      <c r="B30" s="210" t="s">
        <v>57</v>
      </c>
      <c r="C30" s="212">
        <v>46.396730000000005</v>
      </c>
      <c r="D30" s="212">
        <v>0</v>
      </c>
      <c r="E30" s="212">
        <v>2.615531</v>
      </c>
      <c r="F30" s="213">
        <v>0.4</v>
      </c>
      <c r="G30" s="14"/>
      <c r="H30" s="14"/>
      <c r="I30" s="14"/>
      <c r="J30" s="14"/>
      <c r="K30" s="14"/>
      <c r="L30" s="14"/>
      <c r="M30" s="14"/>
      <c r="N30" s="14"/>
      <c r="O30" s="14"/>
      <c r="P30" s="14"/>
      <c r="Q30" s="14"/>
    </row>
    <row r="31" spans="1:17" ht="12.75">
      <c r="A31" s="14"/>
      <c r="B31" s="210" t="s">
        <v>58</v>
      </c>
      <c r="C31" s="212">
        <v>113.408336</v>
      </c>
      <c r="D31" s="212">
        <v>0</v>
      </c>
      <c r="E31" s="212">
        <v>0</v>
      </c>
      <c r="F31" s="213">
        <v>111.08794499999999</v>
      </c>
      <c r="G31" s="14"/>
      <c r="H31" s="14"/>
      <c r="I31" s="14"/>
      <c r="J31" s="14"/>
      <c r="K31" s="14"/>
      <c r="L31" s="14"/>
      <c r="M31" s="14"/>
      <c r="N31" s="14"/>
      <c r="O31" s="14"/>
      <c r="P31" s="14"/>
      <c r="Q31" s="14"/>
    </row>
    <row r="32" spans="1:17" ht="12.75">
      <c r="A32" s="14"/>
      <c r="B32" s="210" t="s">
        <v>59</v>
      </c>
      <c r="C32" s="212">
        <v>42.8</v>
      </c>
      <c r="D32" s="212">
        <v>0</v>
      </c>
      <c r="E32" s="212">
        <v>0</v>
      </c>
      <c r="F32" s="213">
        <v>93.7</v>
      </c>
      <c r="G32" s="14"/>
      <c r="H32" s="14"/>
      <c r="I32" s="14"/>
      <c r="J32" s="14"/>
      <c r="K32" s="14"/>
      <c r="L32" s="14"/>
      <c r="M32" s="14"/>
      <c r="N32" s="14"/>
      <c r="O32" s="14"/>
      <c r="P32" s="14"/>
      <c r="Q32" s="14"/>
    </row>
    <row r="33" spans="1:17" ht="12.75">
      <c r="A33" s="14"/>
      <c r="B33" s="210" t="s">
        <v>61</v>
      </c>
      <c r="C33" s="212">
        <v>4.2</v>
      </c>
      <c r="D33" s="212">
        <v>0.0151</v>
      </c>
      <c r="E33" s="212">
        <v>7.3</v>
      </c>
      <c r="F33" s="213">
        <v>0</v>
      </c>
      <c r="G33" s="14"/>
      <c r="H33" s="14"/>
      <c r="I33" s="14"/>
      <c r="J33" s="14"/>
      <c r="K33" s="14"/>
      <c r="L33" s="14"/>
      <c r="M33" s="14"/>
      <c r="N33" s="14"/>
      <c r="O33" s="14"/>
      <c r="P33" s="14"/>
      <c r="Q33" s="14"/>
    </row>
    <row r="34" spans="1:17" ht="12.75">
      <c r="A34" s="14"/>
      <c r="B34" s="210" t="s">
        <v>62</v>
      </c>
      <c r="C34" s="212">
        <f>10.2-10.2</f>
        <v>0</v>
      </c>
      <c r="D34" s="212">
        <v>16.3</v>
      </c>
      <c r="E34" s="212">
        <f>2.4-2.4</f>
        <v>0</v>
      </c>
      <c r="F34" s="213">
        <v>42.4</v>
      </c>
      <c r="G34" s="14"/>
      <c r="H34" s="14"/>
      <c r="I34" s="14"/>
      <c r="J34" s="14"/>
      <c r="K34" s="14"/>
      <c r="L34" s="14"/>
      <c r="M34" s="14"/>
      <c r="N34" s="14"/>
      <c r="O34" s="14"/>
      <c r="P34" s="14"/>
      <c r="Q34" s="14"/>
    </row>
    <row r="35" spans="1:17" ht="12.75">
      <c r="A35" s="14"/>
      <c r="B35" s="210" t="s">
        <v>64</v>
      </c>
      <c r="C35" s="212">
        <v>15.9</v>
      </c>
      <c r="D35" s="212">
        <v>0</v>
      </c>
      <c r="E35" s="212">
        <v>3.18</v>
      </c>
      <c r="F35" s="213">
        <v>0</v>
      </c>
      <c r="G35" s="14"/>
      <c r="H35" s="14"/>
      <c r="I35" s="14"/>
      <c r="J35" s="14"/>
      <c r="K35" s="14"/>
      <c r="L35" s="14"/>
      <c r="M35" s="14"/>
      <c r="N35" s="14"/>
      <c r="O35" s="14"/>
      <c r="P35" s="14"/>
      <c r="Q35" s="14"/>
    </row>
    <row r="36" spans="1:17" ht="12.75">
      <c r="A36" s="14"/>
      <c r="B36" s="210" t="s">
        <v>65</v>
      </c>
      <c r="C36" s="212">
        <v>27.035294</v>
      </c>
      <c r="D36" s="212">
        <v>0</v>
      </c>
      <c r="E36" s="212">
        <v>2.7</v>
      </c>
      <c r="F36" s="213">
        <v>0</v>
      </c>
      <c r="G36" s="14"/>
      <c r="H36" s="14"/>
      <c r="I36" s="14"/>
      <c r="J36" s="14"/>
      <c r="K36" s="14"/>
      <c r="L36" s="14"/>
      <c r="M36" s="14"/>
      <c r="N36" s="14"/>
      <c r="O36" s="14"/>
      <c r="P36" s="14"/>
      <c r="Q36" s="14"/>
    </row>
    <row r="37" spans="1:17" ht="12.75">
      <c r="A37" s="14"/>
      <c r="B37" s="210" t="s">
        <v>66</v>
      </c>
      <c r="C37" s="212">
        <v>122.4</v>
      </c>
      <c r="D37" s="212">
        <f>6.9-6.4</f>
        <v>0.5</v>
      </c>
      <c r="E37" s="212">
        <v>27.3375</v>
      </c>
      <c r="F37" s="213">
        <f>14-5.1</f>
        <v>8.9</v>
      </c>
      <c r="G37" s="14"/>
      <c r="H37" s="14"/>
      <c r="I37" s="14"/>
      <c r="J37" s="14"/>
      <c r="K37" s="14"/>
      <c r="L37" s="14"/>
      <c r="M37" s="14"/>
      <c r="N37" s="14"/>
      <c r="O37" s="14"/>
      <c r="P37" s="14"/>
      <c r="Q37" s="14"/>
    </row>
    <row r="38" spans="1:17" ht="12.75">
      <c r="A38" s="14"/>
      <c r="B38" s="210" t="s">
        <v>68</v>
      </c>
      <c r="C38" s="212">
        <v>0</v>
      </c>
      <c r="D38" s="212">
        <v>0.14</v>
      </c>
      <c r="E38" s="212">
        <v>0</v>
      </c>
      <c r="F38" s="213">
        <v>20</v>
      </c>
      <c r="G38" s="14"/>
      <c r="H38" s="14"/>
      <c r="I38" s="14"/>
      <c r="J38" s="14"/>
      <c r="K38" s="14"/>
      <c r="L38" s="14"/>
      <c r="M38" s="14"/>
      <c r="N38" s="14"/>
      <c r="O38" s="14"/>
      <c r="P38" s="14"/>
      <c r="Q38" s="14"/>
    </row>
    <row r="39" spans="1:17" ht="12.75">
      <c r="A39" s="14"/>
      <c r="B39" s="210" t="s">
        <v>69</v>
      </c>
      <c r="C39" s="212">
        <v>157</v>
      </c>
      <c r="D39" s="212">
        <v>1.76</v>
      </c>
      <c r="E39" s="212">
        <v>18.27</v>
      </c>
      <c r="F39" s="213">
        <v>11.48</v>
      </c>
      <c r="G39" s="14"/>
      <c r="H39" s="14"/>
      <c r="I39" s="14"/>
      <c r="J39" s="14"/>
      <c r="K39" s="14"/>
      <c r="L39" s="14"/>
      <c r="M39" s="14"/>
      <c r="N39" s="14"/>
      <c r="O39" s="14"/>
      <c r="P39" s="14"/>
      <c r="Q39" s="14"/>
    </row>
    <row r="40" spans="1:17" ht="12.75">
      <c r="A40" s="14"/>
      <c r="B40" s="210" t="s">
        <v>70</v>
      </c>
      <c r="C40" s="212">
        <v>13.2</v>
      </c>
      <c r="D40" s="212">
        <v>0</v>
      </c>
      <c r="E40" s="212">
        <v>0</v>
      </c>
      <c r="F40" s="213">
        <v>37.3</v>
      </c>
      <c r="G40" s="14"/>
      <c r="H40" s="14"/>
      <c r="I40" s="14"/>
      <c r="J40" s="14"/>
      <c r="K40" s="14"/>
      <c r="L40" s="14"/>
      <c r="M40" s="14"/>
      <c r="N40" s="14"/>
      <c r="O40" s="14"/>
      <c r="P40" s="14"/>
      <c r="Q40" s="14"/>
    </row>
    <row r="41" spans="1:17" ht="12.75">
      <c r="A41" s="14"/>
      <c r="B41" s="210" t="s">
        <v>71</v>
      </c>
      <c r="C41" s="212">
        <f>1-1</f>
        <v>0</v>
      </c>
      <c r="D41" s="212">
        <v>49.9</v>
      </c>
      <c r="E41" s="212">
        <f>0.18-0.18</f>
        <v>0</v>
      </c>
      <c r="F41" s="213">
        <v>528.3</v>
      </c>
      <c r="G41" s="14"/>
      <c r="H41" s="14"/>
      <c r="I41" s="14"/>
      <c r="J41" s="14"/>
      <c r="K41" s="14"/>
      <c r="L41" s="14"/>
      <c r="M41" s="14"/>
      <c r="N41" s="14"/>
      <c r="O41" s="14"/>
      <c r="P41" s="14"/>
      <c r="Q41" s="14"/>
    </row>
    <row r="42" spans="1:17" ht="12.75">
      <c r="A42" s="14"/>
      <c r="B42" s="210" t="s">
        <v>72</v>
      </c>
      <c r="C42" s="212">
        <f>702.676-106.07</f>
        <v>596.606</v>
      </c>
      <c r="D42" s="212">
        <f>4.93-0.29</f>
        <v>4.64</v>
      </c>
      <c r="E42" s="212">
        <f>85.57-0.4</f>
        <v>85.16999999999999</v>
      </c>
      <c r="F42" s="213">
        <f>99.51-2.1</f>
        <v>97.41000000000001</v>
      </c>
      <c r="G42" s="14"/>
      <c r="H42" s="14"/>
      <c r="I42" s="14"/>
      <c r="J42" s="14"/>
      <c r="K42" s="14"/>
      <c r="L42" s="14"/>
      <c r="M42" s="14"/>
      <c r="N42" s="14"/>
      <c r="O42" s="14"/>
      <c r="P42" s="14"/>
      <c r="Q42" s="14"/>
    </row>
    <row r="43" spans="1:17" ht="12.75">
      <c r="A43" s="14"/>
      <c r="B43" s="210" t="s">
        <v>74</v>
      </c>
      <c r="C43" s="212">
        <f>203.470776-23.2</f>
        <v>180.270776</v>
      </c>
      <c r="D43" s="212">
        <f>0.8-0.8</f>
        <v>0</v>
      </c>
      <c r="E43" s="212">
        <f>30.05955-7.1</f>
        <v>22.95955</v>
      </c>
      <c r="F43" s="213">
        <v>21.77</v>
      </c>
      <c r="G43" s="14"/>
      <c r="H43" s="14"/>
      <c r="I43" s="14"/>
      <c r="J43" s="14"/>
      <c r="K43" s="14"/>
      <c r="L43" s="14"/>
      <c r="M43" s="14"/>
      <c r="N43" s="14"/>
      <c r="O43" s="14"/>
      <c r="P43" s="14"/>
      <c r="Q43" s="14"/>
    </row>
    <row r="44" spans="1:17" ht="12.75">
      <c r="A44" s="14"/>
      <c r="B44" s="210" t="s">
        <v>111</v>
      </c>
      <c r="C44" s="212">
        <f>96.9</f>
        <v>96.9</v>
      </c>
      <c r="D44" s="212">
        <v>0</v>
      </c>
      <c r="E44" s="212">
        <v>8.3</v>
      </c>
      <c r="F44" s="213">
        <v>0</v>
      </c>
      <c r="G44" s="14"/>
      <c r="H44" s="14"/>
      <c r="I44" s="14"/>
      <c r="J44" s="14"/>
      <c r="K44" s="14"/>
      <c r="L44" s="14"/>
      <c r="M44" s="14"/>
      <c r="N44" s="14"/>
      <c r="O44" s="14"/>
      <c r="P44" s="14"/>
      <c r="Q44" s="14"/>
    </row>
    <row r="45" spans="1:17" ht="12.75">
      <c r="A45" s="14"/>
      <c r="B45" s="210" t="s">
        <v>112</v>
      </c>
      <c r="C45" s="212">
        <f>13.694163-1.74</f>
        <v>11.954163</v>
      </c>
      <c r="D45" s="212">
        <v>0</v>
      </c>
      <c r="E45" s="212">
        <f>0.532556-0.07</f>
        <v>0.462556</v>
      </c>
      <c r="F45" s="213">
        <v>0</v>
      </c>
      <c r="G45" s="14"/>
      <c r="H45" s="14"/>
      <c r="I45" s="14"/>
      <c r="J45" s="14"/>
      <c r="K45" s="14"/>
      <c r="L45" s="14"/>
      <c r="M45" s="14"/>
      <c r="N45" s="14"/>
      <c r="O45" s="14"/>
      <c r="P45" s="14"/>
      <c r="Q45" s="14"/>
    </row>
    <row r="46" spans="1:17" ht="12.75">
      <c r="A46" s="14"/>
      <c r="B46" s="210" t="s">
        <v>113</v>
      </c>
      <c r="C46" s="212">
        <v>0</v>
      </c>
      <c r="D46" s="212">
        <v>24.325056</v>
      </c>
      <c r="E46" s="212">
        <v>3.114871</v>
      </c>
      <c r="F46" s="213">
        <v>6.371327</v>
      </c>
      <c r="G46" s="14"/>
      <c r="H46" s="14"/>
      <c r="I46" s="14"/>
      <c r="J46" s="14"/>
      <c r="K46" s="14"/>
      <c r="L46" s="14"/>
      <c r="M46" s="14"/>
      <c r="N46" s="14"/>
      <c r="O46" s="14"/>
      <c r="P46" s="14"/>
      <c r="Q46" s="14"/>
    </row>
    <row r="47" spans="1:17" ht="12.75">
      <c r="A47" s="14"/>
      <c r="B47" s="210" t="s">
        <v>115</v>
      </c>
      <c r="C47" s="212">
        <v>3.868044</v>
      </c>
      <c r="D47" s="212">
        <v>0</v>
      </c>
      <c r="E47" s="212">
        <v>0</v>
      </c>
      <c r="F47" s="213">
        <v>11.730531000000001</v>
      </c>
      <c r="G47" s="14"/>
      <c r="H47" s="14"/>
      <c r="I47" s="14"/>
      <c r="J47" s="14"/>
      <c r="K47" s="14"/>
      <c r="L47" s="14"/>
      <c r="M47" s="14"/>
      <c r="N47" s="14"/>
      <c r="O47" s="14"/>
      <c r="P47" s="14"/>
      <c r="Q47" s="14"/>
    </row>
    <row r="48" spans="1:17" ht="12.75">
      <c r="A48" s="14"/>
      <c r="B48" s="210" t="s">
        <v>117</v>
      </c>
      <c r="C48" s="212">
        <v>12.2</v>
      </c>
      <c r="D48" s="212">
        <f>70.7-0.6</f>
        <v>70.10000000000001</v>
      </c>
      <c r="E48" s="212">
        <f>2.3</f>
        <v>2.3</v>
      </c>
      <c r="F48" s="213">
        <f>161-1.2</f>
        <v>159.8</v>
      </c>
      <c r="G48" s="14"/>
      <c r="H48" s="14"/>
      <c r="I48" s="14"/>
      <c r="J48" s="14"/>
      <c r="K48" s="14"/>
      <c r="L48" s="14"/>
      <c r="M48" s="14"/>
      <c r="N48" s="14"/>
      <c r="O48" s="14"/>
      <c r="P48" s="14"/>
      <c r="Q48" s="14"/>
    </row>
    <row r="49" spans="1:17" ht="12.75">
      <c r="A49" s="14"/>
      <c r="B49" s="210" t="s">
        <v>118</v>
      </c>
      <c r="C49" s="212">
        <v>0</v>
      </c>
      <c r="D49" s="212">
        <v>75.56</v>
      </c>
      <c r="E49" s="212">
        <v>0</v>
      </c>
      <c r="F49" s="213">
        <v>88.76</v>
      </c>
      <c r="G49" s="14"/>
      <c r="H49" s="14"/>
      <c r="I49" s="14"/>
      <c r="J49" s="14"/>
      <c r="K49" s="14"/>
      <c r="L49" s="14"/>
      <c r="M49" s="14"/>
      <c r="N49" s="14"/>
      <c r="O49" s="14"/>
      <c r="P49" s="14"/>
      <c r="Q49" s="14"/>
    </row>
    <row r="50" spans="1:17" ht="12.75">
      <c r="A50" s="14"/>
      <c r="B50" s="210" t="s">
        <v>119</v>
      </c>
      <c r="C50" s="212">
        <v>504</v>
      </c>
      <c r="D50" s="212">
        <v>0</v>
      </c>
      <c r="E50" s="212">
        <v>55</v>
      </c>
      <c r="F50" s="213">
        <v>0</v>
      </c>
      <c r="G50" s="14"/>
      <c r="H50" s="14"/>
      <c r="I50" s="14"/>
      <c r="J50" s="14"/>
      <c r="K50" s="14"/>
      <c r="L50" s="14"/>
      <c r="M50" s="14"/>
      <c r="N50" s="14"/>
      <c r="O50" s="14"/>
      <c r="P50" s="14"/>
      <c r="Q50" s="14"/>
    </row>
    <row r="51" spans="1:17" ht="12.75">
      <c r="A51" s="14"/>
      <c r="B51" s="210" t="s">
        <v>121</v>
      </c>
      <c r="C51" s="212">
        <f>83.5-10.5</f>
        <v>73</v>
      </c>
      <c r="D51" s="212">
        <f>36.2-2.1</f>
        <v>34.1</v>
      </c>
      <c r="E51" s="212">
        <f>11.5-1.5</f>
        <v>10</v>
      </c>
      <c r="F51" s="213">
        <f>322.1-15.1</f>
        <v>307</v>
      </c>
      <c r="G51" s="14"/>
      <c r="H51" s="14"/>
      <c r="I51" s="14"/>
      <c r="J51" s="14"/>
      <c r="K51" s="14"/>
      <c r="L51" s="14"/>
      <c r="M51" s="14"/>
      <c r="N51" s="14"/>
      <c r="O51" s="14"/>
      <c r="P51" s="14"/>
      <c r="Q51" s="14"/>
    </row>
    <row r="52" spans="1:17" ht="12.75">
      <c r="A52" s="14"/>
      <c r="B52" s="210" t="s">
        <v>21</v>
      </c>
      <c r="C52" s="212">
        <v>827.3369200000001</v>
      </c>
      <c r="D52" s="212">
        <v>0</v>
      </c>
      <c r="E52" s="212">
        <v>147.69058</v>
      </c>
      <c r="F52" s="213">
        <v>0</v>
      </c>
      <c r="G52" s="14"/>
      <c r="H52" s="14"/>
      <c r="I52" s="14"/>
      <c r="J52" s="14"/>
      <c r="K52" s="14"/>
      <c r="L52" s="14"/>
      <c r="M52" s="14"/>
      <c r="N52" s="14"/>
      <c r="O52" s="14"/>
      <c r="P52" s="14"/>
      <c r="Q52" s="14"/>
    </row>
    <row r="53" spans="1:17" ht="12.75">
      <c r="A53" s="14"/>
      <c r="B53" s="210" t="s">
        <v>125</v>
      </c>
      <c r="C53" s="212">
        <v>76.6</v>
      </c>
      <c r="D53" s="212">
        <v>0</v>
      </c>
      <c r="E53" s="212">
        <v>5.645183</v>
      </c>
      <c r="F53" s="213">
        <v>0</v>
      </c>
      <c r="G53" s="14"/>
      <c r="H53" s="14"/>
      <c r="I53" s="14"/>
      <c r="J53" s="14"/>
      <c r="K53" s="14"/>
      <c r="L53" s="14"/>
      <c r="M53" s="14"/>
      <c r="N53" s="14"/>
      <c r="O53" s="14"/>
      <c r="P53" s="14"/>
      <c r="Q53" s="14"/>
    </row>
    <row r="54" spans="1:17" ht="12.75">
      <c r="A54" s="14"/>
      <c r="B54" s="210" t="s">
        <v>126</v>
      </c>
      <c r="C54" s="212">
        <v>65.2</v>
      </c>
      <c r="D54" s="212">
        <v>0</v>
      </c>
      <c r="E54" s="212">
        <v>9.23232</v>
      </c>
      <c r="F54" s="213">
        <v>0</v>
      </c>
      <c r="G54" s="14"/>
      <c r="H54" s="14"/>
      <c r="I54" s="14"/>
      <c r="J54" s="14"/>
      <c r="K54" s="14"/>
      <c r="L54" s="14"/>
      <c r="M54" s="14"/>
      <c r="N54" s="14"/>
      <c r="O54" s="14"/>
      <c r="P54" s="14"/>
      <c r="Q54" s="14"/>
    </row>
    <row r="55" spans="1:17" ht="12.75">
      <c r="A55" s="14"/>
      <c r="B55" s="210" t="s">
        <v>127</v>
      </c>
      <c r="C55" s="212">
        <v>22.6</v>
      </c>
      <c r="D55" s="212">
        <v>0</v>
      </c>
      <c r="E55" s="212">
        <v>1.41928</v>
      </c>
      <c r="F55" s="213">
        <v>0</v>
      </c>
      <c r="G55" s="14"/>
      <c r="H55" s="14"/>
      <c r="I55" s="14"/>
      <c r="J55" s="14"/>
      <c r="K55" s="14"/>
      <c r="L55" s="14"/>
      <c r="M55" s="14"/>
      <c r="N55" s="14"/>
      <c r="O55" s="14"/>
      <c r="P55" s="14"/>
      <c r="Q55" s="14"/>
    </row>
    <row r="56" spans="1:17" ht="12.75">
      <c r="A56" s="14"/>
      <c r="B56" s="210" t="s">
        <v>128</v>
      </c>
      <c r="C56" s="212">
        <f>30.464402-5.89</f>
        <v>24.574402</v>
      </c>
      <c r="D56" s="212">
        <f>1.60339-0.31</f>
        <v>1.29339</v>
      </c>
      <c r="E56" s="212">
        <f>7.507841-1.48</f>
        <v>6.0278410000000004</v>
      </c>
      <c r="F56" s="213">
        <v>0</v>
      </c>
      <c r="G56" s="14"/>
      <c r="H56" s="14"/>
      <c r="I56" s="14"/>
      <c r="J56" s="14"/>
      <c r="K56" s="14"/>
      <c r="L56" s="14"/>
      <c r="M56" s="14"/>
      <c r="N56" s="14"/>
      <c r="O56" s="14"/>
      <c r="P56" s="14"/>
      <c r="Q56" s="14"/>
    </row>
    <row r="57" spans="1:17" ht="12.75">
      <c r="A57" s="14"/>
      <c r="B57" s="210" t="s">
        <v>130</v>
      </c>
      <c r="C57" s="212">
        <v>11.8</v>
      </c>
      <c r="D57" s="212">
        <v>0</v>
      </c>
      <c r="E57" s="212">
        <v>15.2</v>
      </c>
      <c r="F57" s="213">
        <v>0</v>
      </c>
      <c r="G57" s="14"/>
      <c r="H57" s="14"/>
      <c r="I57" s="14"/>
      <c r="J57" s="14"/>
      <c r="K57" s="14"/>
      <c r="L57" s="14"/>
      <c r="M57" s="14"/>
      <c r="N57" s="14"/>
      <c r="O57" s="14"/>
      <c r="P57" s="14"/>
      <c r="Q57" s="14"/>
    </row>
    <row r="58" spans="1:17" ht="12.75">
      <c r="A58" s="14"/>
      <c r="B58" s="210" t="s">
        <v>132</v>
      </c>
      <c r="C58" s="212">
        <v>134.647</v>
      </c>
      <c r="D58" s="212">
        <v>0</v>
      </c>
      <c r="E58" s="212">
        <v>36.038134</v>
      </c>
      <c r="F58" s="213">
        <v>0</v>
      </c>
      <c r="G58" s="14"/>
      <c r="H58" s="14"/>
      <c r="I58" s="14"/>
      <c r="J58" s="14"/>
      <c r="K58" s="14"/>
      <c r="L58" s="14"/>
      <c r="M58" s="14"/>
      <c r="N58" s="14"/>
      <c r="O58" s="14"/>
      <c r="P58" s="14"/>
      <c r="Q58" s="14"/>
    </row>
    <row r="59" spans="1:17" ht="12.75">
      <c r="A59" s="14"/>
      <c r="B59" s="210" t="s">
        <v>133</v>
      </c>
      <c r="C59" s="212">
        <v>117.8</v>
      </c>
      <c r="D59" s="212">
        <v>0</v>
      </c>
      <c r="E59" s="212">
        <v>13</v>
      </c>
      <c r="F59" s="213">
        <v>0</v>
      </c>
      <c r="G59" s="14"/>
      <c r="H59" s="14"/>
      <c r="I59" s="14"/>
      <c r="J59" s="14"/>
      <c r="K59" s="14"/>
      <c r="L59" s="14"/>
      <c r="M59" s="14"/>
      <c r="N59" s="14"/>
      <c r="O59" s="14"/>
      <c r="P59" s="14"/>
      <c r="Q59" s="14"/>
    </row>
    <row r="60" spans="1:17" ht="12.75">
      <c r="A60" s="14"/>
      <c r="B60" s="210" t="s">
        <v>136</v>
      </c>
      <c r="C60" s="212">
        <v>642</v>
      </c>
      <c r="D60" s="212">
        <f>45.19</f>
        <v>45.19</v>
      </c>
      <c r="E60" s="212">
        <v>37.8</v>
      </c>
      <c r="F60" s="213">
        <f>1625</f>
        <v>1625</v>
      </c>
      <c r="G60" s="14"/>
      <c r="H60" s="14"/>
      <c r="I60" s="14"/>
      <c r="J60" s="14"/>
      <c r="K60" s="14"/>
      <c r="L60" s="14"/>
      <c r="M60" s="14"/>
      <c r="N60" s="14"/>
      <c r="O60" s="14"/>
      <c r="P60" s="14"/>
      <c r="Q60" s="14"/>
    </row>
    <row r="61" spans="1:17" ht="12.75">
      <c r="A61" s="14"/>
      <c r="B61" s="210" t="s">
        <v>408</v>
      </c>
      <c r="C61" s="212">
        <v>1.7</v>
      </c>
      <c r="D61" s="212">
        <v>20.375719</v>
      </c>
      <c r="E61" s="212">
        <v>0.381634</v>
      </c>
      <c r="F61" s="213">
        <v>43.33</v>
      </c>
      <c r="G61" s="14"/>
      <c r="H61" s="14"/>
      <c r="I61" s="14"/>
      <c r="J61" s="14"/>
      <c r="K61" s="14"/>
      <c r="L61" s="14"/>
      <c r="M61" s="14"/>
      <c r="N61" s="14"/>
      <c r="O61" s="14"/>
      <c r="P61" s="14"/>
      <c r="Q61" s="14"/>
    </row>
    <row r="62" spans="1:17" ht="12.75">
      <c r="A62" s="14"/>
      <c r="B62" s="210" t="s">
        <v>410</v>
      </c>
      <c r="C62" s="212">
        <f>58.63-7.53</f>
        <v>51.1</v>
      </c>
      <c r="D62" s="212">
        <v>20.3</v>
      </c>
      <c r="E62" s="212">
        <f>14.66-1.56</f>
        <v>13.1</v>
      </c>
      <c r="F62" s="213">
        <v>44.3</v>
      </c>
      <c r="G62" s="14"/>
      <c r="H62" s="14"/>
      <c r="I62" s="14"/>
      <c r="J62" s="14"/>
      <c r="K62" s="14"/>
      <c r="L62" s="14"/>
      <c r="M62" s="14"/>
      <c r="N62" s="14"/>
      <c r="O62" s="14"/>
      <c r="P62" s="14"/>
      <c r="Q62" s="14"/>
    </row>
    <row r="63" spans="1:17" ht="12.75">
      <c r="A63" s="14"/>
      <c r="B63" s="210" t="s">
        <v>411</v>
      </c>
      <c r="C63" s="212">
        <f>170.192558-15.19</f>
        <v>155.002558</v>
      </c>
      <c r="D63" s="212">
        <f>8.45217-0.7</f>
        <v>7.7521700000000004</v>
      </c>
      <c r="E63" s="212">
        <f>17.315002-0.34</f>
        <v>16.975002</v>
      </c>
      <c r="F63" s="213">
        <v>0</v>
      </c>
      <c r="G63" s="14"/>
      <c r="H63" s="14"/>
      <c r="I63" s="14"/>
      <c r="J63" s="14"/>
      <c r="K63" s="14"/>
      <c r="L63" s="14"/>
      <c r="M63" s="14"/>
      <c r="N63" s="14"/>
      <c r="O63" s="14"/>
      <c r="P63" s="14"/>
      <c r="Q63" s="14"/>
    </row>
    <row r="64" spans="1:17" ht="12.75">
      <c r="A64" s="14"/>
      <c r="B64" s="210" t="s">
        <v>412</v>
      </c>
      <c r="C64" s="212">
        <f>31.89-6.19</f>
        <v>25.7</v>
      </c>
      <c r="D64" s="212">
        <v>0</v>
      </c>
      <c r="E64" s="212">
        <f>1.8833-0.5</f>
        <v>1.3833</v>
      </c>
      <c r="F64" s="213">
        <v>0</v>
      </c>
      <c r="G64" s="14"/>
      <c r="H64" s="14"/>
      <c r="I64" s="14"/>
      <c r="J64" s="14"/>
      <c r="K64" s="14"/>
      <c r="L64" s="14"/>
      <c r="M64" s="14"/>
      <c r="N64" s="14"/>
      <c r="O64" s="14"/>
      <c r="P64" s="14"/>
      <c r="Q64" s="14"/>
    </row>
    <row r="65" spans="1:17" ht="12.75">
      <c r="A65" s="14"/>
      <c r="B65" s="210" t="s">
        <v>413</v>
      </c>
      <c r="C65" s="212">
        <v>0</v>
      </c>
      <c r="D65" s="212">
        <v>9.93</v>
      </c>
      <c r="E65" s="212">
        <v>0</v>
      </c>
      <c r="F65" s="213">
        <v>7.15</v>
      </c>
      <c r="G65" s="14"/>
      <c r="H65" s="14"/>
      <c r="I65" s="14"/>
      <c r="J65" s="14"/>
      <c r="K65" s="14"/>
      <c r="L65" s="14"/>
      <c r="M65" s="14"/>
      <c r="N65" s="14"/>
      <c r="O65" s="14"/>
      <c r="P65" s="14"/>
      <c r="Q65" s="14"/>
    </row>
    <row r="66" spans="1:17" ht="12.75">
      <c r="A66" s="14"/>
      <c r="B66" s="210" t="s">
        <v>414</v>
      </c>
      <c r="C66" s="212">
        <v>448.503214</v>
      </c>
      <c r="D66" s="212">
        <v>20.191389</v>
      </c>
      <c r="E66" s="212">
        <v>78.805783</v>
      </c>
      <c r="F66" s="213">
        <v>0</v>
      </c>
      <c r="G66" s="14"/>
      <c r="H66" s="14"/>
      <c r="I66" s="14"/>
      <c r="J66" s="14"/>
      <c r="K66" s="14"/>
      <c r="L66" s="14"/>
      <c r="M66" s="14"/>
      <c r="N66" s="14"/>
      <c r="O66" s="14"/>
      <c r="P66" s="14"/>
      <c r="Q66" s="14"/>
    </row>
    <row r="67" spans="1:17" ht="12.75">
      <c r="A67" s="14"/>
      <c r="B67" s="210" t="s">
        <v>415</v>
      </c>
      <c r="C67" s="212">
        <v>38.4</v>
      </c>
      <c r="D67" s="212">
        <v>0</v>
      </c>
      <c r="E67" s="212">
        <v>5.5</v>
      </c>
      <c r="F67" s="213">
        <v>0</v>
      </c>
      <c r="G67" s="14"/>
      <c r="H67" s="14"/>
      <c r="I67" s="14"/>
      <c r="J67" s="14"/>
      <c r="K67" s="14"/>
      <c r="L67" s="14"/>
      <c r="M67" s="14"/>
      <c r="N67" s="14"/>
      <c r="O67" s="14"/>
      <c r="P67" s="14"/>
      <c r="Q67" s="14"/>
    </row>
    <row r="68" spans="1:17" ht="12.75">
      <c r="A68" s="14"/>
      <c r="B68" s="210" t="s">
        <v>417</v>
      </c>
      <c r="C68" s="212">
        <v>119</v>
      </c>
      <c r="D68" s="212">
        <f>3.6-2.5</f>
        <v>1.1</v>
      </c>
      <c r="E68" s="212">
        <v>16.3</v>
      </c>
      <c r="F68" s="213">
        <f>6.13-5.13</f>
        <v>1</v>
      </c>
      <c r="G68" s="14"/>
      <c r="H68" s="14"/>
      <c r="I68" s="14"/>
      <c r="J68" s="14"/>
      <c r="K68" s="14"/>
      <c r="L68" s="14"/>
      <c r="M68" s="14"/>
      <c r="N68" s="14"/>
      <c r="O68" s="14"/>
      <c r="P68" s="14"/>
      <c r="Q68" s="14"/>
    </row>
    <row r="69" spans="1:17" ht="12.75">
      <c r="A69" s="14"/>
      <c r="B69" s="210" t="s">
        <v>422</v>
      </c>
      <c r="C69" s="212">
        <v>99.427</v>
      </c>
      <c r="D69" s="212">
        <v>0</v>
      </c>
      <c r="E69" s="212">
        <v>51.5706</v>
      </c>
      <c r="F69" s="213">
        <v>0</v>
      </c>
      <c r="G69" s="14"/>
      <c r="H69" s="14"/>
      <c r="I69" s="14"/>
      <c r="J69" s="14"/>
      <c r="K69" s="14"/>
      <c r="L69" s="14"/>
      <c r="M69" s="14"/>
      <c r="N69" s="14"/>
      <c r="O69" s="14"/>
      <c r="P69" s="14"/>
      <c r="Q69" s="14"/>
    </row>
    <row r="70" spans="1:17" ht="12.75">
      <c r="A70" s="14"/>
      <c r="B70" s="210" t="s">
        <v>424</v>
      </c>
      <c r="C70" s="212">
        <f>116.34-1.54</f>
        <v>114.8</v>
      </c>
      <c r="D70" s="212">
        <v>0</v>
      </c>
      <c r="E70" s="212">
        <f>10.1227-0.11</f>
        <v>10.0127</v>
      </c>
      <c r="F70" s="213">
        <v>0</v>
      </c>
      <c r="G70" s="14"/>
      <c r="H70" s="14"/>
      <c r="I70" s="14"/>
      <c r="J70" s="14"/>
      <c r="K70" s="14"/>
      <c r="L70" s="14"/>
      <c r="M70" s="14"/>
      <c r="N70" s="14"/>
      <c r="O70" s="14"/>
      <c r="P70" s="14"/>
      <c r="Q70" s="14"/>
    </row>
    <row r="71" spans="1:17" ht="12.75">
      <c r="A71" s="14"/>
      <c r="B71" s="210" t="s">
        <v>425</v>
      </c>
      <c r="C71" s="212">
        <v>15.9</v>
      </c>
      <c r="D71" s="212">
        <v>0</v>
      </c>
      <c r="E71" s="212">
        <v>0.8</v>
      </c>
      <c r="F71" s="213">
        <v>0</v>
      </c>
      <c r="G71" s="14"/>
      <c r="H71" s="14"/>
      <c r="I71" s="14"/>
      <c r="J71" s="14"/>
      <c r="K71" s="14"/>
      <c r="L71" s="14"/>
      <c r="M71" s="14"/>
      <c r="N71" s="14"/>
      <c r="O71" s="14"/>
      <c r="P71" s="14"/>
      <c r="Q71" s="14"/>
    </row>
    <row r="72" spans="1:17" ht="12.75">
      <c r="A72" s="14"/>
      <c r="B72" s="210" t="s">
        <v>426</v>
      </c>
      <c r="C72" s="212">
        <f>110.462555-16.78</f>
        <v>93.682555</v>
      </c>
      <c r="D72" s="212">
        <f>21.160249-1.54</f>
        <v>19.620249</v>
      </c>
      <c r="E72" s="212">
        <f>24.27492-5.71</f>
        <v>18.56492</v>
      </c>
      <c r="F72" s="213">
        <f>65.504915-0.91</f>
        <v>64.594915</v>
      </c>
      <c r="G72" s="14"/>
      <c r="H72" s="14"/>
      <c r="I72" s="14"/>
      <c r="J72" s="14"/>
      <c r="K72" s="14"/>
      <c r="L72" s="14"/>
      <c r="M72" s="14"/>
      <c r="N72" s="14"/>
      <c r="O72" s="14"/>
      <c r="P72" s="14"/>
      <c r="Q72" s="14"/>
    </row>
    <row r="73" spans="1:17" ht="12.75">
      <c r="A73" s="14"/>
      <c r="B73" s="210" t="s">
        <v>428</v>
      </c>
      <c r="C73" s="212">
        <v>27.5</v>
      </c>
      <c r="D73" s="212">
        <v>0</v>
      </c>
      <c r="E73" s="212">
        <v>4</v>
      </c>
      <c r="F73" s="213">
        <v>0</v>
      </c>
      <c r="G73" s="14"/>
      <c r="H73" s="14"/>
      <c r="I73" s="14"/>
      <c r="J73" s="14"/>
      <c r="K73" s="14"/>
      <c r="L73" s="14"/>
      <c r="M73" s="14"/>
      <c r="N73" s="14"/>
      <c r="O73" s="14"/>
      <c r="P73" s="14"/>
      <c r="Q73" s="14"/>
    </row>
    <row r="74" spans="1:17" ht="12.75">
      <c r="A74" s="14"/>
      <c r="B74" s="210" t="s">
        <v>429</v>
      </c>
      <c r="C74" s="212">
        <v>38.112</v>
      </c>
      <c r="D74" s="212">
        <v>0</v>
      </c>
      <c r="E74" s="212">
        <v>2.409</v>
      </c>
      <c r="F74" s="213">
        <v>0</v>
      </c>
      <c r="G74" s="14"/>
      <c r="H74" s="14"/>
      <c r="I74" s="14"/>
      <c r="J74" s="14"/>
      <c r="K74" s="14"/>
      <c r="L74" s="14"/>
      <c r="M74" s="14"/>
      <c r="N74" s="14"/>
      <c r="O74" s="14"/>
      <c r="P74" s="14"/>
      <c r="Q74" s="14"/>
    </row>
    <row r="75" spans="1:17" ht="12.75">
      <c r="A75" s="14"/>
      <c r="B75" s="210" t="s">
        <v>430</v>
      </c>
      <c r="C75" s="212">
        <v>0</v>
      </c>
      <c r="D75" s="212">
        <v>0.129</v>
      </c>
      <c r="E75" s="212">
        <v>0</v>
      </c>
      <c r="F75" s="213">
        <v>21.37</v>
      </c>
      <c r="G75" s="14"/>
      <c r="H75" s="14"/>
      <c r="I75" s="14"/>
      <c r="J75" s="14"/>
      <c r="K75" s="14"/>
      <c r="L75" s="14"/>
      <c r="M75" s="14"/>
      <c r="N75" s="14"/>
      <c r="O75" s="14"/>
      <c r="P75" s="14"/>
      <c r="Q75" s="14"/>
    </row>
    <row r="76" spans="1:17" ht="13.5" thickBot="1">
      <c r="A76" s="14"/>
      <c r="B76" s="211" t="s">
        <v>432</v>
      </c>
      <c r="C76" s="214">
        <f>173.14-23.24</f>
        <v>149.89999999999998</v>
      </c>
      <c r="D76" s="214">
        <v>192.2</v>
      </c>
      <c r="E76" s="214">
        <f>53.4-3.8</f>
        <v>49.6</v>
      </c>
      <c r="F76" s="215">
        <v>336.5</v>
      </c>
      <c r="G76" s="14"/>
      <c r="H76" s="14"/>
      <c r="I76" s="14"/>
      <c r="J76" s="14"/>
      <c r="K76" s="14"/>
      <c r="L76" s="14"/>
      <c r="M76" s="14"/>
      <c r="N76" s="14"/>
      <c r="O76" s="14"/>
      <c r="P76" s="14"/>
      <c r="Q76" s="14"/>
    </row>
    <row r="77" spans="1:17" ht="13.5" thickBot="1">
      <c r="A77" s="14"/>
      <c r="B77" s="216" t="s">
        <v>9</v>
      </c>
      <c r="C77" s="217">
        <f>SUM(C4:C76)</f>
        <v>9195.324949999997</v>
      </c>
      <c r="D77" s="217">
        <f>SUM(D4:D76)</f>
        <v>721.1664700000001</v>
      </c>
      <c r="E77" s="217">
        <f>SUM(E4:E76)</f>
        <v>1519.559008</v>
      </c>
      <c r="F77" s="218">
        <f>SUM(F4:F76)</f>
        <v>4130.887718</v>
      </c>
      <c r="G77" s="14"/>
      <c r="H77" s="14"/>
      <c r="I77" s="14"/>
      <c r="J77" s="14"/>
      <c r="K77" s="14"/>
      <c r="L77" s="14"/>
      <c r="M77" s="14"/>
      <c r="N77" s="14"/>
      <c r="O77" s="14"/>
      <c r="P77" s="14"/>
      <c r="Q77" s="14"/>
    </row>
    <row r="78" spans="1:17" ht="12.75">
      <c r="A78" s="14"/>
      <c r="B78" s="14"/>
      <c r="C78" s="14"/>
      <c r="D78" s="14"/>
      <c r="E78" s="14"/>
      <c r="F78" s="14"/>
      <c r="G78" s="14"/>
      <c r="H78" s="14"/>
      <c r="I78" s="14"/>
      <c r="J78" s="14"/>
      <c r="K78" s="14"/>
      <c r="L78" s="14"/>
      <c r="M78" s="14"/>
      <c r="N78" s="14"/>
      <c r="O78" s="14"/>
      <c r="P78" s="14"/>
      <c r="Q78" s="14"/>
    </row>
    <row r="79" spans="1:17" ht="12.75">
      <c r="A79" s="14"/>
      <c r="B79" s="14"/>
      <c r="C79" s="14"/>
      <c r="D79" s="14"/>
      <c r="E79" s="14"/>
      <c r="F79" s="14"/>
      <c r="G79" s="14"/>
      <c r="H79" s="14"/>
      <c r="I79" s="14"/>
      <c r="J79" s="14"/>
      <c r="K79" s="14"/>
      <c r="L79" s="14"/>
      <c r="M79" s="14"/>
      <c r="N79" s="14"/>
      <c r="O79" s="14"/>
      <c r="P79" s="14"/>
      <c r="Q79" s="14"/>
    </row>
    <row r="80" spans="1:17" ht="12.75">
      <c r="A80" s="14"/>
      <c r="B80" s="14"/>
      <c r="C80" s="14"/>
      <c r="D80" s="14"/>
      <c r="E80" s="14"/>
      <c r="F80" s="14"/>
      <c r="G80" s="14"/>
      <c r="H80" s="14"/>
      <c r="I80" s="14"/>
      <c r="J80" s="14"/>
      <c r="K80" s="14"/>
      <c r="L80" s="14"/>
      <c r="M80" s="14"/>
      <c r="N80" s="14"/>
      <c r="O80" s="14"/>
      <c r="P80" s="14"/>
      <c r="Q80" s="14"/>
    </row>
    <row r="81" spans="1:17" ht="12.75">
      <c r="A81" s="14"/>
      <c r="B81" s="14"/>
      <c r="C81" s="14"/>
      <c r="D81" s="14"/>
      <c r="E81" s="14"/>
      <c r="F81" s="14"/>
      <c r="G81" s="14"/>
      <c r="H81" s="14"/>
      <c r="I81" s="14"/>
      <c r="J81" s="14"/>
      <c r="K81" s="14"/>
      <c r="L81" s="14"/>
      <c r="M81" s="14"/>
      <c r="N81" s="14"/>
      <c r="O81" s="14"/>
      <c r="P81" s="14"/>
      <c r="Q81" s="14"/>
    </row>
    <row r="82" spans="1:17" ht="12.75">
      <c r="A82" s="14"/>
      <c r="B82" s="14"/>
      <c r="C82" s="14"/>
      <c r="D82" s="14"/>
      <c r="E82" s="14"/>
      <c r="F82" s="14"/>
      <c r="G82" s="14"/>
      <c r="H82" s="14"/>
      <c r="I82" s="14"/>
      <c r="J82" s="14"/>
      <c r="K82" s="14"/>
      <c r="L82" s="14"/>
      <c r="M82" s="14"/>
      <c r="N82" s="14"/>
      <c r="O82" s="14"/>
      <c r="P82" s="14"/>
      <c r="Q82" s="14"/>
    </row>
    <row r="83" spans="1:17" ht="12.75">
      <c r="A83" s="14"/>
      <c r="B83" s="14"/>
      <c r="C83" s="14"/>
      <c r="D83" s="14"/>
      <c r="E83" s="14"/>
      <c r="F83" s="14"/>
      <c r="G83" s="14"/>
      <c r="H83" s="14"/>
      <c r="I83" s="14"/>
      <c r="J83" s="14"/>
      <c r="K83" s="14"/>
      <c r="L83" s="14"/>
      <c r="M83" s="14"/>
      <c r="N83" s="14"/>
      <c r="O83" s="14"/>
      <c r="P83" s="14"/>
      <c r="Q83" s="14"/>
    </row>
    <row r="84" spans="1:17" ht="12.75">
      <c r="A84" s="14"/>
      <c r="B84" s="14"/>
      <c r="C84" s="14"/>
      <c r="D84" s="14"/>
      <c r="E84" s="14"/>
      <c r="F84" s="14"/>
      <c r="G84" s="14"/>
      <c r="H84" s="14"/>
      <c r="I84" s="14"/>
      <c r="J84" s="14"/>
      <c r="K84" s="14"/>
      <c r="L84" s="14"/>
      <c r="M84" s="14"/>
      <c r="N84" s="14"/>
      <c r="O84" s="14"/>
      <c r="P84" s="14"/>
      <c r="Q84" s="14"/>
    </row>
    <row r="85" spans="1:17" ht="12.75">
      <c r="A85" s="14"/>
      <c r="B85" s="14"/>
      <c r="C85" s="14"/>
      <c r="D85" s="14"/>
      <c r="E85" s="14"/>
      <c r="F85" s="14"/>
      <c r="G85" s="14"/>
      <c r="H85" s="14"/>
      <c r="I85" s="14"/>
      <c r="J85" s="14"/>
      <c r="K85" s="14"/>
      <c r="L85" s="14"/>
      <c r="M85" s="14"/>
      <c r="N85" s="14"/>
      <c r="O85" s="14"/>
      <c r="P85" s="14"/>
      <c r="Q85" s="14"/>
    </row>
    <row r="86" spans="1:17" ht="12.75">
      <c r="A86" s="14"/>
      <c r="B86" s="14"/>
      <c r="C86" s="14"/>
      <c r="D86" s="14"/>
      <c r="E86" s="14"/>
      <c r="F86" s="14"/>
      <c r="G86" s="14"/>
      <c r="H86" s="14"/>
      <c r="I86" s="14"/>
      <c r="J86" s="14"/>
      <c r="K86" s="14"/>
      <c r="L86" s="14"/>
      <c r="M86" s="14"/>
      <c r="N86" s="14"/>
      <c r="O86" s="14"/>
      <c r="P86" s="14"/>
      <c r="Q86" s="14"/>
    </row>
    <row r="87" spans="1:17" ht="12.75">
      <c r="A87" s="14"/>
      <c r="B87" s="14"/>
      <c r="C87" s="14"/>
      <c r="D87" s="14"/>
      <c r="E87" s="14"/>
      <c r="F87" s="14"/>
      <c r="G87" s="14"/>
      <c r="H87" s="14"/>
      <c r="I87" s="14"/>
      <c r="J87" s="14"/>
      <c r="K87" s="14"/>
      <c r="L87" s="14"/>
      <c r="M87" s="14"/>
      <c r="N87" s="14"/>
      <c r="O87" s="14"/>
      <c r="P87" s="14"/>
      <c r="Q87" s="14"/>
    </row>
    <row r="88" spans="1:17" ht="12.75">
      <c r="A88" s="14"/>
      <c r="B88" s="14"/>
      <c r="C88" s="14"/>
      <c r="D88" s="14"/>
      <c r="E88" s="14"/>
      <c r="F88" s="14"/>
      <c r="G88" s="14"/>
      <c r="H88" s="14"/>
      <c r="I88" s="14"/>
      <c r="J88" s="14"/>
      <c r="K88" s="14"/>
      <c r="L88" s="14"/>
      <c r="M88" s="14"/>
      <c r="N88" s="14"/>
      <c r="O88" s="14"/>
      <c r="P88" s="14"/>
      <c r="Q88" s="14"/>
    </row>
    <row r="89" spans="1:17" ht="39" customHeight="1">
      <c r="A89" s="14"/>
      <c r="B89" s="14"/>
      <c r="C89" s="14"/>
      <c r="D89" s="14"/>
      <c r="E89" s="14"/>
      <c r="F89" s="14"/>
      <c r="G89" s="14"/>
      <c r="H89" s="14"/>
      <c r="I89" s="14"/>
      <c r="J89" s="14"/>
      <c r="K89" s="14"/>
      <c r="L89" s="14"/>
      <c r="M89" s="14"/>
      <c r="N89" s="14"/>
      <c r="O89" s="14"/>
      <c r="P89" s="14"/>
      <c r="Q89" s="14"/>
    </row>
    <row r="90" spans="1:17" ht="12.75">
      <c r="A90" s="14"/>
      <c r="B90" s="14"/>
      <c r="C90" s="14"/>
      <c r="D90" s="14"/>
      <c r="E90" s="14"/>
      <c r="F90" s="14"/>
      <c r="G90" s="14"/>
      <c r="H90" s="14"/>
      <c r="I90" s="14"/>
      <c r="J90" s="14"/>
      <c r="K90" s="14"/>
      <c r="L90" s="14"/>
      <c r="M90" s="14"/>
      <c r="N90" s="14"/>
      <c r="O90" s="14"/>
      <c r="P90" s="14"/>
      <c r="Q90" s="14"/>
    </row>
    <row r="91" spans="1:17" ht="12.75">
      <c r="A91" s="14"/>
      <c r="B91" s="14"/>
      <c r="C91" s="14"/>
      <c r="D91" s="14"/>
      <c r="E91" s="14"/>
      <c r="F91" s="14"/>
      <c r="G91" s="14"/>
      <c r="H91" s="14"/>
      <c r="I91" s="14"/>
      <c r="J91" s="14"/>
      <c r="K91" s="14"/>
      <c r="L91" s="14"/>
      <c r="M91" s="14"/>
      <c r="N91" s="14"/>
      <c r="O91" s="14"/>
      <c r="P91" s="14"/>
      <c r="Q91" s="14"/>
    </row>
    <row r="92" spans="1:17" ht="12.75">
      <c r="A92" s="14"/>
      <c r="B92" s="14"/>
      <c r="C92" s="14"/>
      <c r="D92" s="14"/>
      <c r="E92" s="14"/>
      <c r="F92" s="14"/>
      <c r="G92" s="14"/>
      <c r="H92" s="14"/>
      <c r="I92" s="14"/>
      <c r="J92" s="14"/>
      <c r="K92" s="14"/>
      <c r="L92" s="14"/>
      <c r="M92" s="14"/>
      <c r="N92" s="14"/>
      <c r="O92" s="14"/>
      <c r="P92" s="14"/>
      <c r="Q92" s="14"/>
    </row>
    <row r="93" spans="1:17" ht="12.75">
      <c r="A93" s="14"/>
      <c r="B93" s="14"/>
      <c r="C93" s="14"/>
      <c r="D93" s="14"/>
      <c r="E93" s="14"/>
      <c r="F93" s="14"/>
      <c r="G93" s="14"/>
      <c r="H93" s="14"/>
      <c r="I93" s="14"/>
      <c r="J93" s="14"/>
      <c r="K93" s="14"/>
      <c r="L93" s="14"/>
      <c r="M93" s="14"/>
      <c r="N93" s="14"/>
      <c r="O93" s="14"/>
      <c r="P93" s="14"/>
      <c r="Q93" s="14"/>
    </row>
    <row r="94" spans="1:17" ht="12.75">
      <c r="A94" s="14"/>
      <c r="B94" s="14"/>
      <c r="C94" s="14"/>
      <c r="D94" s="14"/>
      <c r="E94" s="14"/>
      <c r="F94" s="14"/>
      <c r="G94" s="14"/>
      <c r="H94" s="14"/>
      <c r="I94" s="14"/>
      <c r="J94" s="14"/>
      <c r="K94" s="14"/>
      <c r="L94" s="14"/>
      <c r="M94" s="14"/>
      <c r="N94" s="14"/>
      <c r="O94" s="14"/>
      <c r="P94" s="14"/>
      <c r="Q94" s="14"/>
    </row>
    <row r="95" spans="1:17" ht="12.75">
      <c r="A95" s="14"/>
      <c r="B95" s="14"/>
      <c r="C95" s="14"/>
      <c r="D95" s="14"/>
      <c r="E95" s="14"/>
      <c r="F95" s="14"/>
      <c r="G95" s="14"/>
      <c r="H95" s="14"/>
      <c r="I95" s="14"/>
      <c r="J95" s="14"/>
      <c r="K95" s="14"/>
      <c r="L95" s="14"/>
      <c r="M95" s="14"/>
      <c r="N95" s="14"/>
      <c r="O95" s="14"/>
      <c r="P95" s="14"/>
      <c r="Q95" s="14"/>
    </row>
    <row r="96" spans="1:17" ht="12.75">
      <c r="A96" s="14"/>
      <c r="B96" s="14"/>
      <c r="C96" s="14"/>
      <c r="D96" s="14"/>
      <c r="E96" s="14"/>
      <c r="F96" s="14"/>
      <c r="G96" s="14"/>
      <c r="H96" s="14"/>
      <c r="I96" s="14"/>
      <c r="J96" s="14"/>
      <c r="K96" s="14"/>
      <c r="L96" s="14"/>
      <c r="M96" s="14"/>
      <c r="N96" s="14"/>
      <c r="O96" s="14"/>
      <c r="P96" s="14"/>
      <c r="Q96" s="14"/>
    </row>
    <row r="97" spans="1:17" ht="12.75">
      <c r="A97" s="14"/>
      <c r="B97" s="14"/>
      <c r="C97" s="14"/>
      <c r="D97" s="14"/>
      <c r="E97" s="14"/>
      <c r="F97" s="14"/>
      <c r="G97" s="14"/>
      <c r="H97" s="14"/>
      <c r="I97" s="14"/>
      <c r="J97" s="14"/>
      <c r="K97" s="14"/>
      <c r="L97" s="14"/>
      <c r="M97" s="14"/>
      <c r="N97" s="14"/>
      <c r="O97" s="14"/>
      <c r="P97" s="14"/>
      <c r="Q97" s="14"/>
    </row>
    <row r="98" spans="1:17" ht="12.75">
      <c r="A98" s="14"/>
      <c r="B98" s="14"/>
      <c r="C98" s="14"/>
      <c r="D98" s="14"/>
      <c r="E98" s="14"/>
      <c r="F98" s="14"/>
      <c r="G98" s="14"/>
      <c r="H98" s="14"/>
      <c r="I98" s="14"/>
      <c r="J98" s="14"/>
      <c r="K98" s="14"/>
      <c r="L98" s="14"/>
      <c r="M98" s="14"/>
      <c r="N98" s="14"/>
      <c r="O98" s="14"/>
      <c r="P98" s="14"/>
      <c r="Q98" s="14"/>
    </row>
    <row r="99" spans="1:17" ht="12.75">
      <c r="A99" s="14"/>
      <c r="B99" s="14"/>
      <c r="C99" s="14"/>
      <c r="D99" s="14"/>
      <c r="E99" s="14"/>
      <c r="F99" s="14"/>
      <c r="G99" s="14"/>
      <c r="H99" s="14"/>
      <c r="I99" s="14"/>
      <c r="J99" s="14"/>
      <c r="K99" s="14"/>
      <c r="L99" s="14"/>
      <c r="M99" s="14"/>
      <c r="N99" s="14"/>
      <c r="O99" s="14"/>
      <c r="P99" s="14"/>
      <c r="Q99" s="14"/>
    </row>
    <row r="100" spans="1:17" ht="12.75">
      <c r="A100" s="14"/>
      <c r="B100" s="14"/>
      <c r="C100" s="14"/>
      <c r="D100" s="14"/>
      <c r="E100" s="14"/>
      <c r="F100" s="14"/>
      <c r="G100" s="14"/>
      <c r="H100" s="14"/>
      <c r="I100" s="14"/>
      <c r="J100" s="14"/>
      <c r="K100" s="14"/>
      <c r="L100" s="14"/>
      <c r="M100" s="14"/>
      <c r="N100" s="14"/>
      <c r="O100" s="14"/>
      <c r="P100" s="14"/>
      <c r="Q100" s="14"/>
    </row>
    <row r="101" spans="1:17" ht="12.75">
      <c r="A101" s="14"/>
      <c r="B101" s="14"/>
      <c r="C101" s="14"/>
      <c r="D101" s="14"/>
      <c r="E101" s="14"/>
      <c r="F101" s="14"/>
      <c r="G101" s="14"/>
      <c r="H101" s="14"/>
      <c r="I101" s="14"/>
      <c r="J101" s="14"/>
      <c r="K101" s="14"/>
      <c r="L101" s="14"/>
      <c r="M101" s="14"/>
      <c r="N101" s="14"/>
      <c r="O101" s="14"/>
      <c r="P101" s="14"/>
      <c r="Q101" s="14"/>
    </row>
    <row r="102" spans="1:17" ht="12.75">
      <c r="A102" s="14"/>
      <c r="B102" s="14"/>
      <c r="C102" s="14"/>
      <c r="D102" s="14"/>
      <c r="E102" s="14"/>
      <c r="F102" s="14"/>
      <c r="G102" s="14"/>
      <c r="H102" s="14"/>
      <c r="I102" s="14"/>
      <c r="J102" s="14"/>
      <c r="K102" s="14"/>
      <c r="L102" s="14"/>
      <c r="M102" s="14"/>
      <c r="N102" s="14"/>
      <c r="O102" s="14"/>
      <c r="P102" s="14"/>
      <c r="Q102" s="14"/>
    </row>
    <row r="103" spans="1:17" ht="12.75">
      <c r="A103" s="14"/>
      <c r="B103" s="14"/>
      <c r="C103" s="14"/>
      <c r="D103" s="14"/>
      <c r="E103" s="14"/>
      <c r="F103" s="14"/>
      <c r="G103" s="14"/>
      <c r="H103" s="14"/>
      <c r="I103" s="14"/>
      <c r="J103" s="14"/>
      <c r="K103" s="14"/>
      <c r="L103" s="14"/>
      <c r="M103" s="14"/>
      <c r="N103" s="14"/>
      <c r="O103" s="14"/>
      <c r="P103" s="14"/>
      <c r="Q103" s="14"/>
    </row>
    <row r="104" spans="1:17" ht="12.75">
      <c r="A104" s="14"/>
      <c r="B104" s="14"/>
      <c r="C104" s="14"/>
      <c r="D104" s="14"/>
      <c r="E104" s="14"/>
      <c r="F104" s="14"/>
      <c r="G104" s="14"/>
      <c r="H104" s="14"/>
      <c r="I104" s="14"/>
      <c r="J104" s="14"/>
      <c r="K104" s="14"/>
      <c r="L104" s="14"/>
      <c r="M104" s="14"/>
      <c r="N104" s="14"/>
      <c r="O104" s="14"/>
      <c r="P104" s="14"/>
      <c r="Q104" s="14"/>
    </row>
    <row r="105" spans="1:17" ht="12.75">
      <c r="A105" s="14"/>
      <c r="B105" s="14"/>
      <c r="C105" s="14"/>
      <c r="D105" s="14"/>
      <c r="E105" s="14"/>
      <c r="F105" s="14"/>
      <c r="G105" s="14"/>
      <c r="H105" s="14"/>
      <c r="I105" s="14"/>
      <c r="J105" s="14"/>
      <c r="K105" s="14"/>
      <c r="L105" s="14"/>
      <c r="M105" s="14"/>
      <c r="N105" s="14"/>
      <c r="O105" s="14"/>
      <c r="P105" s="14"/>
      <c r="Q105" s="14"/>
    </row>
    <row r="106" spans="1:17" ht="12.75">
      <c r="A106" s="14"/>
      <c r="B106" s="14"/>
      <c r="C106" s="14"/>
      <c r="D106" s="14"/>
      <c r="E106" s="14"/>
      <c r="F106" s="14"/>
      <c r="G106" s="14"/>
      <c r="H106" s="14"/>
      <c r="I106" s="14"/>
      <c r="J106" s="14"/>
      <c r="K106" s="14"/>
      <c r="L106" s="14"/>
      <c r="M106" s="14"/>
      <c r="N106" s="14"/>
      <c r="O106" s="14"/>
      <c r="P106" s="14"/>
      <c r="Q106" s="14"/>
    </row>
    <row r="107" spans="1:17" ht="12.75">
      <c r="A107" s="14"/>
      <c r="B107" s="14"/>
      <c r="C107" s="14"/>
      <c r="D107" s="14"/>
      <c r="E107" s="14"/>
      <c r="F107" s="14"/>
      <c r="G107" s="14"/>
      <c r="H107" s="14"/>
      <c r="I107" s="14"/>
      <c r="J107" s="14"/>
      <c r="K107" s="14"/>
      <c r="L107" s="14"/>
      <c r="M107" s="14"/>
      <c r="N107" s="14"/>
      <c r="O107" s="14"/>
      <c r="P107" s="14"/>
      <c r="Q107" s="14"/>
    </row>
    <row r="108" spans="1:17" ht="12.75">
      <c r="A108" s="14"/>
      <c r="B108" s="14"/>
      <c r="C108" s="14"/>
      <c r="D108" s="14"/>
      <c r="E108" s="14"/>
      <c r="F108" s="14"/>
      <c r="G108" s="14"/>
      <c r="H108" s="14"/>
      <c r="I108" s="14"/>
      <c r="J108" s="14"/>
      <c r="K108" s="14"/>
      <c r="L108" s="14"/>
      <c r="M108" s="14"/>
      <c r="N108" s="14"/>
      <c r="O108" s="14"/>
      <c r="P108" s="14"/>
      <c r="Q108" s="14"/>
    </row>
    <row r="109" spans="1:17" ht="12.75">
      <c r="A109" s="14"/>
      <c r="B109" s="14"/>
      <c r="C109" s="14"/>
      <c r="D109" s="14"/>
      <c r="E109" s="14"/>
      <c r="F109" s="14"/>
      <c r="G109" s="14"/>
      <c r="H109" s="14"/>
      <c r="I109" s="14"/>
      <c r="J109" s="14"/>
      <c r="K109" s="14"/>
      <c r="L109" s="14"/>
      <c r="M109" s="14"/>
      <c r="N109" s="14"/>
      <c r="O109" s="14"/>
      <c r="P109" s="14"/>
      <c r="Q109" s="14"/>
    </row>
    <row r="110" spans="1:17" ht="12.75">
      <c r="A110" s="14"/>
      <c r="B110" s="14"/>
      <c r="C110" s="14"/>
      <c r="D110" s="14"/>
      <c r="E110" s="14"/>
      <c r="F110" s="14"/>
      <c r="G110" s="14"/>
      <c r="H110" s="14"/>
      <c r="I110" s="14"/>
      <c r="J110" s="14"/>
      <c r="K110" s="14"/>
      <c r="L110" s="14"/>
      <c r="M110" s="14"/>
      <c r="N110" s="14"/>
      <c r="O110" s="14"/>
      <c r="P110" s="14"/>
      <c r="Q110" s="14"/>
    </row>
    <row r="111" spans="1:17" ht="12.75">
      <c r="A111" s="14"/>
      <c r="B111" s="14"/>
      <c r="C111" s="14"/>
      <c r="D111" s="14"/>
      <c r="E111" s="14"/>
      <c r="F111" s="14"/>
      <c r="G111" s="14"/>
      <c r="H111" s="14"/>
      <c r="I111" s="14"/>
      <c r="J111" s="14"/>
      <c r="K111" s="14"/>
      <c r="L111" s="14"/>
      <c r="M111" s="14"/>
      <c r="N111" s="14"/>
      <c r="O111" s="14"/>
      <c r="P111" s="14"/>
      <c r="Q111" s="14"/>
    </row>
    <row r="112" spans="1:17" ht="12.75">
      <c r="A112" s="14"/>
      <c r="B112" s="14"/>
      <c r="C112" s="14"/>
      <c r="D112" s="14"/>
      <c r="E112" s="14"/>
      <c r="F112" s="14"/>
      <c r="G112" s="14"/>
      <c r="H112" s="14"/>
      <c r="I112" s="14"/>
      <c r="J112" s="14"/>
      <c r="K112" s="14"/>
      <c r="L112" s="14"/>
      <c r="M112" s="14"/>
      <c r="N112" s="14"/>
      <c r="O112" s="14"/>
      <c r="P112" s="14"/>
      <c r="Q112" s="14"/>
    </row>
    <row r="113" spans="1:17" ht="12.75">
      <c r="A113" s="14"/>
      <c r="B113" s="14"/>
      <c r="C113" s="14"/>
      <c r="D113" s="14"/>
      <c r="E113" s="14"/>
      <c r="F113" s="14"/>
      <c r="G113" s="14"/>
      <c r="H113" s="14"/>
      <c r="I113" s="14"/>
      <c r="J113" s="14"/>
      <c r="K113" s="14"/>
      <c r="L113" s="14"/>
      <c r="M113" s="14"/>
      <c r="N113" s="14"/>
      <c r="O113" s="14"/>
      <c r="P113" s="14"/>
      <c r="Q113" s="14"/>
    </row>
    <row r="114" spans="1:17" ht="12.75">
      <c r="A114" s="14"/>
      <c r="B114" s="14"/>
      <c r="C114" s="14"/>
      <c r="D114" s="14"/>
      <c r="E114" s="14"/>
      <c r="F114" s="14"/>
      <c r="G114" s="14"/>
      <c r="H114" s="14"/>
      <c r="I114" s="14"/>
      <c r="J114" s="14"/>
      <c r="K114" s="14"/>
      <c r="L114" s="14"/>
      <c r="M114" s="14"/>
      <c r="N114" s="14"/>
      <c r="O114" s="14"/>
      <c r="P114" s="14"/>
      <c r="Q114" s="14"/>
    </row>
    <row r="115" spans="1:17" ht="12.75">
      <c r="A115" s="14"/>
      <c r="B115" s="14"/>
      <c r="C115" s="14"/>
      <c r="D115" s="14"/>
      <c r="E115" s="14"/>
      <c r="F115" s="14"/>
      <c r="G115" s="14"/>
      <c r="H115" s="14"/>
      <c r="I115" s="14"/>
      <c r="J115" s="14"/>
      <c r="K115" s="14"/>
      <c r="L115" s="14"/>
      <c r="M115" s="14"/>
      <c r="N115" s="14"/>
      <c r="O115" s="14"/>
      <c r="P115" s="14"/>
      <c r="Q115" s="14"/>
    </row>
    <row r="116" spans="1:17" ht="12.75">
      <c r="A116" s="14"/>
      <c r="B116" s="14"/>
      <c r="C116" s="14"/>
      <c r="D116" s="14"/>
      <c r="E116" s="14"/>
      <c r="F116" s="14"/>
      <c r="G116" s="14"/>
      <c r="H116" s="14"/>
      <c r="I116" s="14"/>
      <c r="J116" s="14"/>
      <c r="K116" s="14"/>
      <c r="L116" s="14"/>
      <c r="M116" s="14"/>
      <c r="N116" s="14"/>
      <c r="O116" s="14"/>
      <c r="P116" s="14"/>
      <c r="Q116" s="14"/>
    </row>
    <row r="117" spans="1:17" ht="12.75">
      <c r="A117" s="14"/>
      <c r="B117" s="14"/>
      <c r="C117" s="14"/>
      <c r="D117" s="14"/>
      <c r="E117" s="14"/>
      <c r="F117" s="14"/>
      <c r="G117" s="14"/>
      <c r="H117" s="14"/>
      <c r="I117" s="14"/>
      <c r="J117" s="14"/>
      <c r="K117" s="14"/>
      <c r="L117" s="14"/>
      <c r="M117" s="14"/>
      <c r="N117" s="14"/>
      <c r="O117" s="14"/>
      <c r="P117" s="14"/>
      <c r="Q117" s="14"/>
    </row>
    <row r="118" spans="1:17" ht="12.75">
      <c r="A118" s="14"/>
      <c r="B118" s="14"/>
      <c r="C118" s="14"/>
      <c r="D118" s="14"/>
      <c r="E118" s="14"/>
      <c r="F118" s="14"/>
      <c r="G118" s="14"/>
      <c r="H118" s="14"/>
      <c r="I118" s="14"/>
      <c r="J118" s="14"/>
      <c r="K118" s="14"/>
      <c r="L118" s="14"/>
      <c r="M118" s="14"/>
      <c r="N118" s="14"/>
      <c r="O118" s="14"/>
      <c r="P118" s="14"/>
      <c r="Q118" s="14"/>
    </row>
    <row r="119" spans="1:17" ht="12.75">
      <c r="A119" s="14"/>
      <c r="B119" s="14"/>
      <c r="C119" s="14"/>
      <c r="D119" s="14"/>
      <c r="E119" s="14"/>
      <c r="F119" s="14"/>
      <c r="G119" s="14"/>
      <c r="H119" s="14"/>
      <c r="I119" s="14"/>
      <c r="J119" s="14"/>
      <c r="K119" s="14"/>
      <c r="L119" s="14"/>
      <c r="M119" s="14"/>
      <c r="N119" s="14"/>
      <c r="O119" s="14"/>
      <c r="P119" s="14"/>
      <c r="Q119" s="14"/>
    </row>
    <row r="120" spans="1:17" ht="12.75">
      <c r="A120" s="14"/>
      <c r="B120" s="14"/>
      <c r="C120" s="14"/>
      <c r="D120" s="14"/>
      <c r="E120" s="14"/>
      <c r="F120" s="14"/>
      <c r="G120" s="14"/>
      <c r="H120" s="14"/>
      <c r="I120" s="14"/>
      <c r="J120" s="14"/>
      <c r="K120" s="14"/>
      <c r="L120" s="14"/>
      <c r="M120" s="14"/>
      <c r="N120" s="14"/>
      <c r="O120" s="14"/>
      <c r="P120" s="14"/>
      <c r="Q120" s="14"/>
    </row>
    <row r="121" spans="1:17" ht="12.75">
      <c r="A121" s="14"/>
      <c r="B121" s="14"/>
      <c r="C121" s="14"/>
      <c r="D121" s="14"/>
      <c r="E121" s="14"/>
      <c r="F121" s="14"/>
      <c r="G121" s="14"/>
      <c r="H121" s="14"/>
      <c r="I121" s="14"/>
      <c r="J121" s="14"/>
      <c r="K121" s="14"/>
      <c r="L121" s="14"/>
      <c r="M121" s="14"/>
      <c r="N121" s="14"/>
      <c r="O121" s="14"/>
      <c r="P121" s="14"/>
      <c r="Q121" s="14"/>
    </row>
    <row r="122" spans="1:17" ht="12.75">
      <c r="A122" s="14"/>
      <c r="B122" s="14"/>
      <c r="C122" s="14"/>
      <c r="D122" s="14"/>
      <c r="E122" s="14"/>
      <c r="F122" s="14"/>
      <c r="G122" s="14"/>
      <c r="H122" s="14"/>
      <c r="I122" s="14"/>
      <c r="J122" s="14"/>
      <c r="K122" s="14"/>
      <c r="L122" s="14"/>
      <c r="M122" s="14"/>
      <c r="N122" s="14"/>
      <c r="O122" s="14"/>
      <c r="P122" s="14"/>
      <c r="Q122" s="14"/>
    </row>
    <row r="123" spans="1:17" ht="12.75">
      <c r="A123" s="14"/>
      <c r="B123" s="14"/>
      <c r="C123" s="14"/>
      <c r="D123" s="14"/>
      <c r="E123" s="14"/>
      <c r="F123" s="14"/>
      <c r="G123" s="14"/>
      <c r="H123" s="14"/>
      <c r="I123" s="14"/>
      <c r="J123" s="14"/>
      <c r="K123" s="14"/>
      <c r="L123" s="14"/>
      <c r="M123" s="14"/>
      <c r="N123" s="14"/>
      <c r="O123" s="14"/>
      <c r="P123" s="14"/>
      <c r="Q123" s="14"/>
    </row>
    <row r="124" spans="1:17" ht="12.75">
      <c r="A124" s="14"/>
      <c r="B124" s="14"/>
      <c r="C124" s="14"/>
      <c r="D124" s="14"/>
      <c r="E124" s="14"/>
      <c r="F124" s="14"/>
      <c r="G124" s="14"/>
      <c r="H124" s="14"/>
      <c r="I124" s="14"/>
      <c r="J124" s="14"/>
      <c r="K124" s="14"/>
      <c r="L124" s="14"/>
      <c r="M124" s="14"/>
      <c r="N124" s="14"/>
      <c r="O124" s="14"/>
      <c r="P124" s="14"/>
      <c r="Q124" s="14"/>
    </row>
    <row r="125" spans="1:17" ht="12.75">
      <c r="A125" s="14"/>
      <c r="B125" s="14"/>
      <c r="C125" s="14"/>
      <c r="D125" s="14"/>
      <c r="E125" s="14"/>
      <c r="F125" s="14"/>
      <c r="G125" s="14"/>
      <c r="H125" s="14"/>
      <c r="I125" s="14"/>
      <c r="J125" s="14"/>
      <c r="K125" s="14"/>
      <c r="L125" s="14"/>
      <c r="M125" s="14"/>
      <c r="N125" s="14"/>
      <c r="O125" s="14"/>
      <c r="P125" s="14"/>
      <c r="Q125" s="14"/>
    </row>
    <row r="126" spans="1:17" ht="12.75">
      <c r="A126" s="14"/>
      <c r="B126" s="14"/>
      <c r="C126" s="14"/>
      <c r="D126" s="14"/>
      <c r="E126" s="14"/>
      <c r="F126" s="14"/>
      <c r="G126" s="14"/>
      <c r="H126" s="14"/>
      <c r="I126" s="14"/>
      <c r="J126" s="14"/>
      <c r="K126" s="14"/>
      <c r="L126" s="14"/>
      <c r="M126" s="14"/>
      <c r="N126" s="14"/>
      <c r="O126" s="14"/>
      <c r="P126" s="14"/>
      <c r="Q126" s="14"/>
    </row>
    <row r="127" spans="1:17" ht="12.75">
      <c r="A127" s="14"/>
      <c r="B127" s="14"/>
      <c r="C127" s="14"/>
      <c r="D127" s="14"/>
      <c r="E127" s="14"/>
      <c r="F127" s="14"/>
      <c r="G127" s="14"/>
      <c r="H127" s="14"/>
      <c r="I127" s="14"/>
      <c r="J127" s="14"/>
      <c r="K127" s="14"/>
      <c r="L127" s="14"/>
      <c r="M127" s="14"/>
      <c r="N127" s="14"/>
      <c r="O127" s="14"/>
      <c r="P127" s="14"/>
      <c r="Q127" s="14"/>
    </row>
    <row r="128" spans="1:17" ht="12.75">
      <c r="A128" s="14"/>
      <c r="B128" s="14"/>
      <c r="C128" s="14"/>
      <c r="D128" s="14"/>
      <c r="E128" s="14"/>
      <c r="F128" s="14"/>
      <c r="G128" s="14"/>
      <c r="H128" s="14"/>
      <c r="I128" s="14"/>
      <c r="J128" s="14"/>
      <c r="K128" s="14"/>
      <c r="L128" s="14"/>
      <c r="M128" s="14"/>
      <c r="N128" s="14"/>
      <c r="O128" s="14"/>
      <c r="P128" s="14"/>
      <c r="Q128" s="14"/>
    </row>
  </sheetData>
  <mergeCells count="1">
    <mergeCell ref="B1:H1"/>
  </mergeCells>
  <printOptions/>
  <pageMargins left="0.75" right="0.75" top="1" bottom="1" header="0.5" footer="0.5"/>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T58"/>
  <sheetViews>
    <sheetView zoomScale="82" zoomScaleNormal="82" workbookViewId="0" topLeftCell="A1">
      <selection activeCell="N46" sqref="N46"/>
    </sheetView>
  </sheetViews>
  <sheetFormatPr defaultColWidth="11.421875" defaultRowHeight="12.75"/>
  <cols>
    <col min="1" max="1" width="2.421875" style="0" customWidth="1"/>
    <col min="2" max="2" width="66.421875" style="0" customWidth="1"/>
    <col min="3" max="3" width="10.00390625" style="0" customWidth="1"/>
    <col min="4" max="4" width="10.140625" style="0" customWidth="1"/>
    <col min="5" max="5" width="9.421875" style="0" customWidth="1"/>
    <col min="6" max="6" width="11.140625" style="0" customWidth="1"/>
    <col min="8" max="8" width="9.57421875" style="0" customWidth="1"/>
    <col min="9" max="9" width="9.7109375" style="0" customWidth="1"/>
    <col min="10" max="10" width="9.57421875" style="0" customWidth="1"/>
    <col min="11" max="11" width="13.140625" style="0" customWidth="1"/>
    <col min="13" max="13" width="3.57421875" style="0" customWidth="1"/>
  </cols>
  <sheetData>
    <row r="1" spans="1:20" ht="56.25" customHeight="1">
      <c r="A1" s="14"/>
      <c r="B1" s="279" t="s">
        <v>505</v>
      </c>
      <c r="C1" s="279"/>
      <c r="D1" s="279"/>
      <c r="E1" s="279"/>
      <c r="F1" s="279"/>
      <c r="G1" s="279"/>
      <c r="H1" s="279"/>
      <c r="I1" s="279"/>
      <c r="J1" s="279"/>
      <c r="K1" s="279"/>
      <c r="L1" s="14"/>
      <c r="M1" s="14"/>
      <c r="N1" s="14"/>
      <c r="O1" s="14"/>
      <c r="P1" s="14"/>
      <c r="Q1" s="14"/>
      <c r="R1" s="14"/>
      <c r="S1" s="14"/>
      <c r="T1" s="14"/>
    </row>
    <row r="2" spans="1:20" ht="12.75">
      <c r="A2" s="14"/>
      <c r="B2" s="14"/>
      <c r="C2" s="14"/>
      <c r="D2" s="14"/>
      <c r="E2" s="14"/>
      <c r="F2" s="14"/>
      <c r="G2" s="14"/>
      <c r="H2" s="14"/>
      <c r="I2" s="14"/>
      <c r="J2" s="14"/>
      <c r="K2" s="14"/>
      <c r="L2" s="14"/>
      <c r="M2" s="14"/>
      <c r="N2" s="14"/>
      <c r="O2" s="14"/>
      <c r="P2" s="14"/>
      <c r="Q2" s="14"/>
      <c r="R2" s="14"/>
      <c r="S2" s="14"/>
      <c r="T2" s="14"/>
    </row>
    <row r="3" spans="1:20" ht="13.5" thickBot="1">
      <c r="A3" s="14"/>
      <c r="B3" s="14"/>
      <c r="C3" s="14"/>
      <c r="D3" s="14"/>
      <c r="E3" s="14"/>
      <c r="F3" s="14"/>
      <c r="G3" s="14"/>
      <c r="H3" s="14"/>
      <c r="I3" s="14"/>
      <c r="J3" s="14"/>
      <c r="K3" s="14"/>
      <c r="L3" s="14"/>
      <c r="M3" s="14"/>
      <c r="N3" s="14"/>
      <c r="O3" s="14"/>
      <c r="P3" s="14"/>
      <c r="Q3" s="14"/>
      <c r="R3" s="14"/>
      <c r="S3" s="14"/>
      <c r="T3" s="14"/>
    </row>
    <row r="4" spans="1:20" ht="26.25" customHeight="1">
      <c r="A4" s="14"/>
      <c r="B4" s="15"/>
      <c r="C4" s="280" t="s">
        <v>460</v>
      </c>
      <c r="D4" s="281"/>
      <c r="E4" s="281"/>
      <c r="F4" s="281"/>
      <c r="G4" s="282"/>
      <c r="H4" s="280" t="s">
        <v>461</v>
      </c>
      <c r="I4" s="283"/>
      <c r="J4" s="283"/>
      <c r="K4" s="283"/>
      <c r="L4" s="284"/>
      <c r="M4" s="14"/>
      <c r="N4" s="74"/>
      <c r="O4" s="14"/>
      <c r="P4" s="14"/>
      <c r="Q4" s="14"/>
      <c r="R4" s="14"/>
      <c r="S4" s="14"/>
      <c r="T4" s="14"/>
    </row>
    <row r="5" spans="1:20" s="1" customFormat="1" ht="24.75" customHeight="1">
      <c r="A5" s="16"/>
      <c r="B5" s="85" t="s">
        <v>454</v>
      </c>
      <c r="C5" s="78" t="s">
        <v>448</v>
      </c>
      <c r="D5" s="79" t="s">
        <v>449</v>
      </c>
      <c r="E5" s="79" t="s">
        <v>1</v>
      </c>
      <c r="F5" s="80" t="s">
        <v>450</v>
      </c>
      <c r="G5" s="79" t="s">
        <v>2</v>
      </c>
      <c r="H5" s="78" t="s">
        <v>448</v>
      </c>
      <c r="I5" s="79" t="s">
        <v>449</v>
      </c>
      <c r="J5" s="79" t="s">
        <v>1</v>
      </c>
      <c r="K5" s="80" t="s">
        <v>450</v>
      </c>
      <c r="L5" s="76" t="s">
        <v>2</v>
      </c>
      <c r="M5" s="14"/>
      <c r="N5" s="14"/>
      <c r="O5" s="14"/>
      <c r="P5" s="14"/>
      <c r="Q5" s="16"/>
      <c r="R5" s="16"/>
      <c r="S5" s="16"/>
      <c r="T5" s="16"/>
    </row>
    <row r="6" spans="1:20" ht="30" customHeight="1">
      <c r="A6" s="14"/>
      <c r="B6" s="46" t="s">
        <v>455</v>
      </c>
      <c r="C6" s="81" t="s">
        <v>452</v>
      </c>
      <c r="D6" s="82" t="s">
        <v>451</v>
      </c>
      <c r="E6" s="83" t="s">
        <v>3</v>
      </c>
      <c r="F6" s="84" t="s">
        <v>453</v>
      </c>
      <c r="G6" s="83" t="s">
        <v>4</v>
      </c>
      <c r="H6" s="81" t="s">
        <v>453</v>
      </c>
      <c r="I6" s="82" t="s">
        <v>451</v>
      </c>
      <c r="J6" s="83" t="s">
        <v>3</v>
      </c>
      <c r="K6" s="84" t="s">
        <v>453</v>
      </c>
      <c r="L6" s="77" t="s">
        <v>4</v>
      </c>
      <c r="M6" s="14"/>
      <c r="N6" s="14"/>
      <c r="O6" s="14"/>
      <c r="P6" s="14"/>
      <c r="Q6" s="14"/>
      <c r="R6" s="14"/>
      <c r="S6" s="14"/>
      <c r="T6" s="14"/>
    </row>
    <row r="7" spans="1:20" ht="12.75">
      <c r="A7" s="14"/>
      <c r="B7" s="18" t="s">
        <v>456</v>
      </c>
      <c r="C7" s="25">
        <v>3154.7214859999995</v>
      </c>
      <c r="D7" s="26">
        <v>1142.431857</v>
      </c>
      <c r="E7" s="26">
        <v>98.50062699999998</v>
      </c>
      <c r="F7" s="26">
        <v>88.68143900000001</v>
      </c>
      <c r="G7" s="21">
        <f aca="true" t="shared" si="0" ref="G7:G12">C7+D7+E7*1.9+F7</f>
        <v>4572.9859733</v>
      </c>
      <c r="H7" s="26">
        <v>136.58545799999956</v>
      </c>
      <c r="I7" s="26">
        <v>87.61334699999998</v>
      </c>
      <c r="J7" s="26">
        <v>8.855130999999972</v>
      </c>
      <c r="K7" s="27">
        <v>7.9894609999999915</v>
      </c>
      <c r="L7" s="23">
        <v>249.0130149000006</v>
      </c>
      <c r="M7" s="14"/>
      <c r="N7" s="14"/>
      <c r="O7" s="14"/>
      <c r="P7" s="14"/>
      <c r="Q7" s="14"/>
      <c r="R7" s="14"/>
      <c r="S7" s="14"/>
      <c r="T7" s="14"/>
    </row>
    <row r="8" spans="1:20" ht="14.25">
      <c r="A8" s="14"/>
      <c r="B8" s="24" t="s">
        <v>457</v>
      </c>
      <c r="C8" s="25">
        <v>1075.434793222762</v>
      </c>
      <c r="D8" s="26">
        <v>2302.081523595401</v>
      </c>
      <c r="E8" s="26">
        <v>122.51058523509505</v>
      </c>
      <c r="F8" s="26">
        <v>48.720920800000016</v>
      </c>
      <c r="G8" s="21">
        <f t="shared" si="0"/>
        <v>3659.0073495648435</v>
      </c>
      <c r="H8" s="26">
        <v>-154.74909376254345</v>
      </c>
      <c r="I8" s="26">
        <v>-56.16201740459883</v>
      </c>
      <c r="J8" s="26">
        <v>-15.756162764904957</v>
      </c>
      <c r="K8" s="27">
        <v>2.023937800000027</v>
      </c>
      <c r="L8" s="28">
        <v>-238.82388262046152</v>
      </c>
      <c r="M8" s="14"/>
      <c r="N8" s="14"/>
      <c r="O8" s="14"/>
      <c r="P8" s="14"/>
      <c r="Q8" s="14"/>
      <c r="R8" s="14"/>
      <c r="S8" s="14"/>
      <c r="T8" s="14"/>
    </row>
    <row r="9" spans="1:20" ht="12.75">
      <c r="A9" s="14"/>
      <c r="B9" s="24" t="s">
        <v>516</v>
      </c>
      <c r="C9" s="25">
        <v>375.32950800000003</v>
      </c>
      <c r="D9" s="26">
        <v>166.446419</v>
      </c>
      <c r="E9" s="26">
        <v>20.223952999999995</v>
      </c>
      <c r="F9" s="26">
        <v>4.714889</v>
      </c>
      <c r="G9" s="21">
        <f t="shared" si="0"/>
        <v>584.9163267</v>
      </c>
      <c r="H9" s="26">
        <v>65.16269051676011</v>
      </c>
      <c r="I9" s="26">
        <v>10.669036009999985</v>
      </c>
      <c r="J9" s="26">
        <v>2.9164669999999937</v>
      </c>
      <c r="K9" s="27">
        <v>0.45135099999999984</v>
      </c>
      <c r="L9" s="28">
        <v>81.82436482676013</v>
      </c>
      <c r="M9" s="14"/>
      <c r="N9" s="14"/>
      <c r="O9" s="14"/>
      <c r="P9" s="14"/>
      <c r="Q9" s="14"/>
      <c r="R9" s="14"/>
      <c r="S9" s="14"/>
      <c r="T9" s="14"/>
    </row>
    <row r="10" spans="1:20" ht="12.75">
      <c r="A10" s="14"/>
      <c r="B10" s="24" t="s">
        <v>517</v>
      </c>
      <c r="C10" s="25">
        <v>152.260216</v>
      </c>
      <c r="D10" s="26">
        <v>423.681865</v>
      </c>
      <c r="E10" s="26">
        <v>22.262917</v>
      </c>
      <c r="F10" s="26">
        <v>35.352912999999994</v>
      </c>
      <c r="G10" s="21">
        <f t="shared" si="0"/>
        <v>653.5945363</v>
      </c>
      <c r="H10" s="26">
        <v>13.953728999999981</v>
      </c>
      <c r="I10" s="26">
        <v>-69.82148000000001</v>
      </c>
      <c r="J10" s="26">
        <v>-8.001623000000002</v>
      </c>
      <c r="K10" s="27">
        <v>-2.0809890000000095</v>
      </c>
      <c r="L10" s="28">
        <v>-73.15182370000002</v>
      </c>
      <c r="M10" s="14"/>
      <c r="N10" s="14"/>
      <c r="O10" s="14"/>
      <c r="P10" s="14"/>
      <c r="Q10" s="14"/>
      <c r="R10" s="14"/>
      <c r="S10" s="14"/>
      <c r="T10" s="14"/>
    </row>
    <row r="11" spans="1:20" ht="12.75">
      <c r="A11" s="14"/>
      <c r="B11" s="24" t="s">
        <v>458</v>
      </c>
      <c r="C11" s="25">
        <v>140</v>
      </c>
      <c r="D11" s="26">
        <v>130</v>
      </c>
      <c r="E11" s="26"/>
      <c r="F11" s="26"/>
      <c r="G11" s="21">
        <f t="shared" si="0"/>
        <v>270</v>
      </c>
      <c r="H11" s="26">
        <v>2.5999999999999943</v>
      </c>
      <c r="I11" s="26">
        <v>30</v>
      </c>
      <c r="J11" s="26"/>
      <c r="K11" s="27"/>
      <c r="L11" s="28">
        <v>32.6</v>
      </c>
      <c r="M11" s="14"/>
      <c r="N11" s="14"/>
      <c r="O11" s="14"/>
      <c r="P11" s="14"/>
      <c r="Q11" s="14"/>
      <c r="R11" s="14"/>
      <c r="S11" s="14"/>
      <c r="T11" s="14"/>
    </row>
    <row r="12" spans="1:20" ht="12.75">
      <c r="A12" s="14"/>
      <c r="B12" s="17" t="s">
        <v>459</v>
      </c>
      <c r="C12" s="29">
        <v>1260</v>
      </c>
      <c r="D12" s="30">
        <v>1875</v>
      </c>
      <c r="E12" s="30"/>
      <c r="F12" s="30">
        <v>265</v>
      </c>
      <c r="G12" s="31">
        <f t="shared" si="0"/>
        <v>3400</v>
      </c>
      <c r="H12" s="26">
        <v>100</v>
      </c>
      <c r="I12" s="26">
        <v>-25</v>
      </c>
      <c r="J12" s="26"/>
      <c r="K12" s="27">
        <v>-75</v>
      </c>
      <c r="L12" s="28">
        <v>0</v>
      </c>
      <c r="M12" s="14"/>
      <c r="N12" s="14"/>
      <c r="O12" s="14"/>
      <c r="P12" s="14"/>
      <c r="Q12" s="14"/>
      <c r="R12" s="14"/>
      <c r="S12" s="14"/>
      <c r="T12" s="14"/>
    </row>
    <row r="13" spans="1:20" s="1" customFormat="1" ht="12.75">
      <c r="A13" s="16"/>
      <c r="B13" s="32" t="s">
        <v>2</v>
      </c>
      <c r="C13" s="33">
        <f>SUM(C7:C12)</f>
        <v>6157.746003222761</v>
      </c>
      <c r="D13" s="34">
        <f>SUM(D7:D12)</f>
        <v>6039.641664595401</v>
      </c>
      <c r="E13" s="34">
        <f>SUM(E7:E12)</f>
        <v>263.498082235095</v>
      </c>
      <c r="F13" s="35">
        <f>SUM(F7:F12)</f>
        <v>442.4701618</v>
      </c>
      <c r="G13" s="36">
        <f>SUM(G7:G12)</f>
        <v>13140.504185864844</v>
      </c>
      <c r="H13" s="33">
        <v>163.5527837542162</v>
      </c>
      <c r="I13" s="34">
        <v>-22.701114394598875</v>
      </c>
      <c r="J13" s="34">
        <v>-11.986187764904994</v>
      </c>
      <c r="K13" s="34">
        <v>-66.6162392</v>
      </c>
      <c r="L13" s="37">
        <v>51.461673406299184</v>
      </c>
      <c r="M13" s="14"/>
      <c r="N13" s="14"/>
      <c r="O13" s="14"/>
      <c r="P13" s="14"/>
      <c r="Q13" s="16"/>
      <c r="R13" s="16"/>
      <c r="S13" s="16"/>
      <c r="T13" s="16"/>
    </row>
    <row r="14" spans="1:20" ht="12.75">
      <c r="A14" s="14"/>
      <c r="B14" s="38"/>
      <c r="C14" s="39"/>
      <c r="D14" s="39"/>
      <c r="E14" s="39"/>
      <c r="F14" s="39"/>
      <c r="G14" s="39"/>
      <c r="H14" s="39"/>
      <c r="I14" s="39"/>
      <c r="J14" s="39"/>
      <c r="K14" s="39"/>
      <c r="L14" s="40"/>
      <c r="M14" s="14"/>
      <c r="N14" s="14"/>
      <c r="O14" s="14"/>
      <c r="P14" s="14"/>
      <c r="Q14" s="14"/>
      <c r="R14" s="14"/>
      <c r="S14" s="14"/>
      <c r="T14" s="14"/>
    </row>
    <row r="15" spans="1:20" ht="12.75">
      <c r="A15" s="14"/>
      <c r="B15" s="41" t="s">
        <v>5</v>
      </c>
      <c r="C15" s="42"/>
      <c r="D15" s="42"/>
      <c r="E15" s="42"/>
      <c r="F15" s="42"/>
      <c r="G15" s="42"/>
      <c r="H15" s="42"/>
      <c r="I15" s="42"/>
      <c r="J15" s="42"/>
      <c r="K15" s="42"/>
      <c r="L15" s="43"/>
      <c r="M15" s="14"/>
      <c r="N15" s="14"/>
      <c r="O15" s="14"/>
      <c r="P15" s="14"/>
      <c r="Q15" s="14"/>
      <c r="R15" s="14"/>
      <c r="S15" s="14"/>
      <c r="T15" s="14"/>
    </row>
    <row r="16" spans="1:20" ht="12.75">
      <c r="A16" s="14"/>
      <c r="B16" s="18" t="s">
        <v>456</v>
      </c>
      <c r="C16" s="19">
        <v>2777.8375340000002</v>
      </c>
      <c r="D16" s="20">
        <v>1067.445916</v>
      </c>
      <c r="E16" s="20">
        <v>84.67349399999999</v>
      </c>
      <c r="F16" s="20">
        <v>67.24268900000001</v>
      </c>
      <c r="G16" s="21">
        <f>C16+D16+E16*1.9+F16</f>
        <v>4073.4057776</v>
      </c>
      <c r="H16" s="19">
        <v>109.67510000000038</v>
      </c>
      <c r="I16" s="20">
        <v>72.5692029999999</v>
      </c>
      <c r="J16" s="20">
        <v>5.750090999999998</v>
      </c>
      <c r="K16" s="22">
        <v>3.3464680000000087</v>
      </c>
      <c r="L16" s="23">
        <v>196.5159438999999</v>
      </c>
      <c r="M16" s="14"/>
      <c r="N16" s="14"/>
      <c r="O16" s="14"/>
      <c r="P16" s="14"/>
      <c r="Q16" s="14"/>
      <c r="R16" s="14"/>
      <c r="S16" s="14"/>
      <c r="T16" s="14"/>
    </row>
    <row r="17" spans="1:20" ht="14.25">
      <c r="A17" s="14"/>
      <c r="B17" s="24" t="s">
        <v>457</v>
      </c>
      <c r="C17" s="25">
        <v>841.9364175227588</v>
      </c>
      <c r="D17" s="26">
        <v>1509.1648874139175</v>
      </c>
      <c r="E17" s="26">
        <v>70.68960499999999</v>
      </c>
      <c r="F17" s="26">
        <v>8.299508999999986</v>
      </c>
      <c r="G17" s="21">
        <f>C17+D17+E17*1.9+F17</f>
        <v>2493.7110634366763</v>
      </c>
      <c r="H17" s="25">
        <v>-114.91572546254793</v>
      </c>
      <c r="I17" s="26">
        <v>-13.77348658608139</v>
      </c>
      <c r="J17" s="26">
        <v>-4.603934000000038</v>
      </c>
      <c r="K17" s="27">
        <v>4.117841999999989</v>
      </c>
      <c r="L17" s="28">
        <v>-133.31884464862924</v>
      </c>
      <c r="M17" s="14"/>
      <c r="N17" s="14"/>
      <c r="O17" s="14"/>
      <c r="P17" s="14"/>
      <c r="Q17" s="14"/>
      <c r="R17" s="14"/>
      <c r="S17" s="14"/>
      <c r="T17" s="14"/>
    </row>
    <row r="18" spans="1:20" ht="12.75">
      <c r="A18" s="14"/>
      <c r="B18" s="24" t="s">
        <v>516</v>
      </c>
      <c r="C18" s="44">
        <v>295.41752700000006</v>
      </c>
      <c r="D18" s="45">
        <v>107.761797</v>
      </c>
      <c r="E18" s="45">
        <v>9.218284</v>
      </c>
      <c r="F18" s="45">
        <v>3.9484690000000002</v>
      </c>
      <c r="G18" s="21">
        <f>C18+D18+E18*1.9+F18</f>
        <v>424.64253260000004</v>
      </c>
      <c r="H18" s="25">
        <v>33.182650999999964</v>
      </c>
      <c r="I18" s="26">
        <v>-10.495796999999982</v>
      </c>
      <c r="J18" s="26">
        <v>-1.0425640000000005</v>
      </c>
      <c r="K18" s="27">
        <v>-0.31506900000000027</v>
      </c>
      <c r="L18" s="28">
        <v>20.390913399999988</v>
      </c>
      <c r="M18" s="14"/>
      <c r="N18" s="14"/>
      <c r="O18" s="14"/>
      <c r="P18" s="14"/>
      <c r="Q18" s="14"/>
      <c r="R18" s="14"/>
      <c r="S18" s="14"/>
      <c r="T18" s="14"/>
    </row>
    <row r="19" spans="1:20" ht="12.75">
      <c r="A19" s="14"/>
      <c r="B19" s="24" t="s">
        <v>517</v>
      </c>
      <c r="C19" s="44">
        <v>65.77438599999999</v>
      </c>
      <c r="D19" s="45">
        <v>112.45523499999999</v>
      </c>
      <c r="E19" s="45">
        <v>7.541359999999999</v>
      </c>
      <c r="F19" s="45">
        <v>13.815534</v>
      </c>
      <c r="G19" s="21">
        <f>C19+D19+E19*1.9+F19</f>
        <v>206.373739</v>
      </c>
      <c r="H19" s="25">
        <v>-20.750867000000028</v>
      </c>
      <c r="I19" s="26">
        <v>-48.38312300000001</v>
      </c>
      <c r="J19" s="26">
        <v>-6.981865000000001</v>
      </c>
      <c r="K19" s="27">
        <v>-4.168019000000001</v>
      </c>
      <c r="L19" s="28">
        <v>-86.56755250000003</v>
      </c>
      <c r="M19" s="14"/>
      <c r="N19" s="14"/>
      <c r="O19" s="14"/>
      <c r="P19" s="14"/>
      <c r="Q19" s="14"/>
      <c r="R19" s="14"/>
      <c r="S19" s="14"/>
      <c r="T19" s="14"/>
    </row>
    <row r="20" spans="1:20" ht="12.75">
      <c r="A20" s="14"/>
      <c r="B20" s="17" t="s">
        <v>459</v>
      </c>
      <c r="C20" s="47">
        <v>620</v>
      </c>
      <c r="D20" s="48">
        <v>500</v>
      </c>
      <c r="E20" s="26"/>
      <c r="F20" s="48">
        <v>55</v>
      </c>
      <c r="G20" s="21">
        <f>C20+D20+E20*1.9+F20</f>
        <v>1175</v>
      </c>
      <c r="H20" s="29">
        <v>5</v>
      </c>
      <c r="I20" s="30">
        <v>0</v>
      </c>
      <c r="J20" s="30">
        <v>0</v>
      </c>
      <c r="K20" s="49">
        <v>-20</v>
      </c>
      <c r="L20" s="50">
        <v>-15</v>
      </c>
      <c r="M20" s="14"/>
      <c r="N20" s="14"/>
      <c r="O20" s="14"/>
      <c r="P20" s="14"/>
      <c r="Q20" s="14"/>
      <c r="R20" s="14"/>
      <c r="S20" s="14"/>
      <c r="T20" s="14"/>
    </row>
    <row r="21" spans="1:20" s="1" customFormat="1" ht="12.75">
      <c r="A21" s="16"/>
      <c r="B21" s="32" t="s">
        <v>2</v>
      </c>
      <c r="C21" s="33">
        <f>SUM(C16:C20)</f>
        <v>4600.965864522759</v>
      </c>
      <c r="D21" s="34">
        <f>SUM(D16:D20)</f>
        <v>3296.8278354139175</v>
      </c>
      <c r="E21" s="34">
        <f>SUM(E16:E20)</f>
        <v>172.12274299999999</v>
      </c>
      <c r="F21" s="35">
        <f>SUM(F16:F20)</f>
        <v>148.306201</v>
      </c>
      <c r="G21" s="51">
        <f>SUM(G16:G20)</f>
        <v>8373.133112636675</v>
      </c>
      <c r="H21" s="52">
        <v>12.191158537452395</v>
      </c>
      <c r="I21" s="53">
        <v>-0.08320358608148126</v>
      </c>
      <c r="J21" s="53">
        <v>-6.878272000000042</v>
      </c>
      <c r="K21" s="54">
        <v>-17.018778000000005</v>
      </c>
      <c r="L21" s="55">
        <v>-17.979539848629372</v>
      </c>
      <c r="M21" s="14"/>
      <c r="N21" s="14"/>
      <c r="O21" s="14"/>
      <c r="P21" s="14"/>
      <c r="Q21" s="16"/>
      <c r="R21" s="16"/>
      <c r="S21" s="16"/>
      <c r="T21" s="16"/>
    </row>
    <row r="22" spans="1:20" ht="12.75">
      <c r="A22" s="14"/>
      <c r="B22" s="38"/>
      <c r="C22" s="26"/>
      <c r="D22" s="26"/>
      <c r="E22" s="26"/>
      <c r="F22" s="26"/>
      <c r="G22" s="26"/>
      <c r="H22" s="26"/>
      <c r="I22" s="26"/>
      <c r="J22" s="26"/>
      <c r="K22" s="26"/>
      <c r="L22" s="56"/>
      <c r="M22" s="14"/>
      <c r="N22" s="14"/>
      <c r="O22" s="14"/>
      <c r="P22" s="14"/>
      <c r="Q22" s="14"/>
      <c r="R22" s="14"/>
      <c r="S22" s="14"/>
      <c r="T22" s="14"/>
    </row>
    <row r="23" spans="1:20" ht="12.75">
      <c r="A23" s="14"/>
      <c r="B23" s="57" t="s">
        <v>7</v>
      </c>
      <c r="C23" s="26"/>
      <c r="D23" s="26"/>
      <c r="E23" s="26"/>
      <c r="F23" s="26"/>
      <c r="G23" s="26"/>
      <c r="H23" s="26"/>
      <c r="I23" s="30"/>
      <c r="J23" s="30"/>
      <c r="K23" s="30"/>
      <c r="L23" s="58"/>
      <c r="M23" s="14"/>
      <c r="N23" s="14"/>
      <c r="O23" s="14"/>
      <c r="P23" s="14"/>
      <c r="Q23" s="14"/>
      <c r="R23" s="14"/>
      <c r="S23" s="14"/>
      <c r="T23" s="14"/>
    </row>
    <row r="24" spans="1:20" ht="12.75">
      <c r="A24" s="14"/>
      <c r="B24" s="18" t="s">
        <v>456</v>
      </c>
      <c r="C24" s="19">
        <v>376.8839519999999</v>
      </c>
      <c r="D24" s="20">
        <v>74.985941</v>
      </c>
      <c r="E24" s="20">
        <v>13.827133</v>
      </c>
      <c r="F24" s="20">
        <v>21.43875</v>
      </c>
      <c r="G24" s="59">
        <f>C24+D24+E24*1.9+F24</f>
        <v>499.5801956999999</v>
      </c>
      <c r="H24" s="20">
        <v>26.910357999999917</v>
      </c>
      <c r="I24" s="26">
        <v>15.044144000000003</v>
      </c>
      <c r="J24" s="26">
        <v>3.105039999999999</v>
      </c>
      <c r="K24" s="26">
        <v>4.642993000000001</v>
      </c>
      <c r="L24" s="23">
        <v>52.49707099999989</v>
      </c>
      <c r="M24" s="14"/>
      <c r="N24" s="14"/>
      <c r="O24" s="14"/>
      <c r="P24" s="14"/>
      <c r="Q24" s="14"/>
      <c r="R24" s="14"/>
      <c r="S24" s="14"/>
      <c r="T24" s="14"/>
    </row>
    <row r="25" spans="1:20" ht="14.25">
      <c r="A25" s="14"/>
      <c r="B25" s="24" t="s">
        <v>457</v>
      </c>
      <c r="C25" s="60">
        <v>233.4983757000001</v>
      </c>
      <c r="D25" s="61">
        <v>632.3055911814841</v>
      </c>
      <c r="E25" s="61">
        <v>45.499178235095016</v>
      </c>
      <c r="F25" s="61">
        <v>22.3082238</v>
      </c>
      <c r="G25" s="21">
        <f>C25+D25+E25*1.9+F25</f>
        <v>974.5606293281647</v>
      </c>
      <c r="H25" s="26">
        <v>-39.833368299999904</v>
      </c>
      <c r="I25" s="26">
        <v>-42.38853081851585</v>
      </c>
      <c r="J25" s="26">
        <v>-11.15222876490499</v>
      </c>
      <c r="K25" s="26">
        <v>-2.0939042000000008</v>
      </c>
      <c r="L25" s="28">
        <v>-105.50503797183512</v>
      </c>
      <c r="M25" s="14"/>
      <c r="N25" s="14"/>
      <c r="O25" s="14"/>
      <c r="P25" s="14"/>
      <c r="Q25" s="14"/>
      <c r="R25" s="14"/>
      <c r="S25" s="14"/>
      <c r="T25" s="14"/>
    </row>
    <row r="26" spans="1:20" ht="12.75">
      <c r="A26" s="14"/>
      <c r="B26" s="24" t="s">
        <v>516</v>
      </c>
      <c r="C26" s="62">
        <v>69.871981</v>
      </c>
      <c r="D26" s="63">
        <v>50.694832</v>
      </c>
      <c r="E26" s="63">
        <v>10.837342</v>
      </c>
      <c r="F26" s="63">
        <v>0</v>
      </c>
      <c r="G26" s="21">
        <f>C26+D26+E26*1.9+F26</f>
        <v>141.1577628</v>
      </c>
      <c r="H26" s="26">
        <v>21.94003951676018</v>
      </c>
      <c r="I26" s="26">
        <v>13.175043009999996</v>
      </c>
      <c r="J26" s="26">
        <v>3.790704</v>
      </c>
      <c r="K26" s="26">
        <v>0</v>
      </c>
      <c r="L26" s="28">
        <v>42.31742012676018</v>
      </c>
      <c r="M26" s="14"/>
      <c r="N26" s="14"/>
      <c r="O26" s="14"/>
      <c r="P26" s="14"/>
      <c r="Q26" s="14"/>
      <c r="R26" s="14"/>
      <c r="S26" s="14"/>
      <c r="T26" s="14"/>
    </row>
    <row r="27" spans="1:20" ht="12.75">
      <c r="A27" s="14"/>
      <c r="B27" s="24" t="s">
        <v>517</v>
      </c>
      <c r="C27" s="62">
        <v>57.78583</v>
      </c>
      <c r="D27" s="63">
        <v>300.62663</v>
      </c>
      <c r="E27" s="63">
        <v>14.721557</v>
      </c>
      <c r="F27" s="63">
        <v>21.537378999999998</v>
      </c>
      <c r="G27" s="21">
        <f>C27+D27+E27*1.9+F27</f>
        <v>407.92079729999995</v>
      </c>
      <c r="H27" s="26">
        <v>12.694595999999997</v>
      </c>
      <c r="I27" s="26">
        <v>-24.04856699999999</v>
      </c>
      <c r="J27" s="26">
        <v>-0.851430999999998</v>
      </c>
      <c r="K27" s="26">
        <v>2.8534499999999987</v>
      </c>
      <c r="L27" s="28">
        <v>-10.118239899999992</v>
      </c>
      <c r="M27" s="14"/>
      <c r="N27" s="14"/>
      <c r="O27" s="14"/>
      <c r="P27" s="14"/>
      <c r="Q27" s="14"/>
      <c r="R27" s="14"/>
      <c r="S27" s="14"/>
      <c r="T27" s="14"/>
    </row>
    <row r="28" spans="1:20" ht="12.75">
      <c r="A28" s="14"/>
      <c r="B28" s="17" t="s">
        <v>459</v>
      </c>
      <c r="C28" s="64">
        <v>220</v>
      </c>
      <c r="D28" s="65">
        <v>825</v>
      </c>
      <c r="E28" s="65"/>
      <c r="F28" s="65">
        <v>150</v>
      </c>
      <c r="G28" s="31">
        <f>C28+D28+E28*1.9+F28</f>
        <v>1195</v>
      </c>
      <c r="H28" s="29">
        <v>-15</v>
      </c>
      <c r="I28" s="30">
        <v>15</v>
      </c>
      <c r="J28" s="30">
        <v>0</v>
      </c>
      <c r="K28" s="30">
        <v>-25</v>
      </c>
      <c r="L28" s="50">
        <v>-25</v>
      </c>
      <c r="M28" s="14"/>
      <c r="N28" s="14"/>
      <c r="O28" s="14"/>
      <c r="P28" s="14"/>
      <c r="Q28" s="14"/>
      <c r="R28" s="14"/>
      <c r="S28" s="14"/>
      <c r="T28" s="14"/>
    </row>
    <row r="29" spans="1:20" s="1" customFormat="1" ht="12.75">
      <c r="A29" s="16"/>
      <c r="B29" s="32" t="s">
        <v>2</v>
      </c>
      <c r="C29" s="33">
        <f>SUM(C24:C28)</f>
        <v>958.0401387</v>
      </c>
      <c r="D29" s="34">
        <f>SUM(D24:D28)</f>
        <v>1883.6129941814843</v>
      </c>
      <c r="E29" s="34">
        <f>SUM(E24:E28)</f>
        <v>84.88521023509502</v>
      </c>
      <c r="F29" s="34">
        <f>SUM(F24:F28)</f>
        <v>215.2843528</v>
      </c>
      <c r="G29" s="36">
        <f>SUM(G24:G28)</f>
        <v>3218.2193851281645</v>
      </c>
      <c r="H29" s="52">
        <v>6.71162521676019</v>
      </c>
      <c r="I29" s="53">
        <v>-23.21791080851584</v>
      </c>
      <c r="J29" s="53">
        <v>-5.107915764904989</v>
      </c>
      <c r="K29" s="53">
        <v>-19.5974612</v>
      </c>
      <c r="L29" s="55">
        <v>-45.80878674507504</v>
      </c>
      <c r="M29" s="14"/>
      <c r="N29" s="14"/>
      <c r="O29" s="14"/>
      <c r="P29" s="14"/>
      <c r="Q29" s="16"/>
      <c r="R29" s="16"/>
      <c r="S29" s="16"/>
      <c r="T29" s="16"/>
    </row>
    <row r="30" spans="1:20" ht="12.75">
      <c r="A30" s="14"/>
      <c r="B30" s="38"/>
      <c r="C30" s="26"/>
      <c r="D30" s="26"/>
      <c r="E30" s="26"/>
      <c r="F30" s="26"/>
      <c r="G30" s="26"/>
      <c r="H30" s="26"/>
      <c r="I30" s="26"/>
      <c r="J30" s="26"/>
      <c r="K30" s="26"/>
      <c r="L30" s="56"/>
      <c r="M30" s="14"/>
      <c r="N30" s="14"/>
      <c r="O30" s="14"/>
      <c r="P30" s="14"/>
      <c r="Q30" s="14"/>
      <c r="R30" s="14"/>
      <c r="S30" s="14"/>
      <c r="T30" s="14"/>
    </row>
    <row r="31" spans="1:20" ht="12.75">
      <c r="A31" s="14"/>
      <c r="B31" s="57" t="s">
        <v>8</v>
      </c>
      <c r="C31" s="26"/>
      <c r="D31" s="26"/>
      <c r="E31" s="26"/>
      <c r="F31" s="26"/>
      <c r="G31" s="26"/>
      <c r="H31" s="30"/>
      <c r="I31" s="30"/>
      <c r="J31" s="30"/>
      <c r="K31" s="30"/>
      <c r="L31" s="58"/>
      <c r="M31" s="14"/>
      <c r="N31" s="14"/>
      <c r="O31" s="14"/>
      <c r="P31" s="14"/>
      <c r="Q31" s="14"/>
      <c r="R31" s="14"/>
      <c r="S31" s="14"/>
      <c r="T31" s="14"/>
    </row>
    <row r="32" spans="1:20" ht="12.75">
      <c r="A32" s="14"/>
      <c r="B32" s="18" t="s">
        <v>456</v>
      </c>
      <c r="C32" s="19">
        <v>0</v>
      </c>
      <c r="D32" s="20">
        <v>0</v>
      </c>
      <c r="E32" s="20">
        <v>0</v>
      </c>
      <c r="F32" s="20">
        <v>0</v>
      </c>
      <c r="G32" s="19">
        <v>0</v>
      </c>
      <c r="H32" s="19">
        <v>0</v>
      </c>
      <c r="I32" s="26">
        <v>0</v>
      </c>
      <c r="J32" s="26">
        <v>0</v>
      </c>
      <c r="K32" s="26">
        <v>0</v>
      </c>
      <c r="L32" s="23">
        <v>0</v>
      </c>
      <c r="M32" s="14"/>
      <c r="N32" s="14"/>
      <c r="O32" s="14"/>
      <c r="P32" s="14"/>
      <c r="Q32" s="14"/>
      <c r="R32" s="14"/>
      <c r="S32" s="14"/>
      <c r="T32" s="14"/>
    </row>
    <row r="33" spans="1:20" ht="14.25">
      <c r="A33" s="14"/>
      <c r="B33" s="24" t="s">
        <v>457</v>
      </c>
      <c r="C33" s="60">
        <v>0</v>
      </c>
      <c r="D33" s="61">
        <v>160.611045</v>
      </c>
      <c r="E33" s="61">
        <v>6.321802</v>
      </c>
      <c r="F33" s="61">
        <v>18.113188</v>
      </c>
      <c r="G33" s="25">
        <f>C33+D33+E33*1.9+F33</f>
        <v>190.7356568</v>
      </c>
      <c r="H33" s="25">
        <v>0</v>
      </c>
      <c r="I33" s="26">
        <v>0</v>
      </c>
      <c r="J33" s="26">
        <v>0</v>
      </c>
      <c r="K33" s="26">
        <v>0</v>
      </c>
      <c r="L33" s="28">
        <v>0</v>
      </c>
      <c r="M33" s="14"/>
      <c r="N33" s="14"/>
      <c r="O33" s="14"/>
      <c r="P33" s="14"/>
      <c r="Q33" s="14"/>
      <c r="R33" s="14"/>
      <c r="S33" s="14"/>
      <c r="T33" s="14"/>
    </row>
    <row r="34" spans="1:20" ht="12.75">
      <c r="A34" s="14"/>
      <c r="B34" s="24" t="s">
        <v>516</v>
      </c>
      <c r="C34" s="62">
        <v>10.04</v>
      </c>
      <c r="D34" s="63">
        <v>7.98979</v>
      </c>
      <c r="E34" s="63">
        <v>0.168327</v>
      </c>
      <c r="F34" s="63">
        <v>0.76642</v>
      </c>
      <c r="G34" s="25">
        <f>C34+D34+E34*1.9+F34</f>
        <v>19.1160313</v>
      </c>
      <c r="H34" s="25">
        <v>10.04</v>
      </c>
      <c r="I34" s="26">
        <v>7.98979</v>
      </c>
      <c r="J34" s="26">
        <v>0.168327</v>
      </c>
      <c r="K34" s="26">
        <v>0.76642</v>
      </c>
      <c r="L34" s="28">
        <v>19.1160313</v>
      </c>
      <c r="M34" s="14"/>
      <c r="N34" s="14"/>
      <c r="O34" s="14"/>
      <c r="P34" s="14"/>
      <c r="Q34" s="14"/>
      <c r="R34" s="14"/>
      <c r="S34" s="14"/>
      <c r="T34" s="14"/>
    </row>
    <row r="35" spans="1:20" ht="12.75">
      <c r="A35" s="14"/>
      <c r="B35" s="24" t="s">
        <v>517</v>
      </c>
      <c r="C35" s="62">
        <v>28.7</v>
      </c>
      <c r="D35" s="63">
        <v>10.6</v>
      </c>
      <c r="E35" s="63">
        <v>0</v>
      </c>
      <c r="F35" s="63">
        <v>0</v>
      </c>
      <c r="G35" s="25">
        <f>C35+D35+E35*1.9+F35</f>
        <v>39.3</v>
      </c>
      <c r="H35" s="25">
        <v>22.01</v>
      </c>
      <c r="I35" s="26">
        <v>2.6102099999999995</v>
      </c>
      <c r="J35" s="26">
        <v>-0.168327</v>
      </c>
      <c r="K35" s="26">
        <v>-0.76642</v>
      </c>
      <c r="L35" s="28">
        <v>23.533968699999996</v>
      </c>
      <c r="M35" s="14"/>
      <c r="N35" s="14"/>
      <c r="O35" s="14"/>
      <c r="P35" s="14"/>
      <c r="Q35" s="14"/>
      <c r="R35" s="14"/>
      <c r="S35" s="14"/>
      <c r="T35" s="14"/>
    </row>
    <row r="36" spans="1:20" ht="12.75">
      <c r="A36" s="14"/>
      <c r="B36" s="17" t="s">
        <v>459</v>
      </c>
      <c r="C36" s="66">
        <v>420</v>
      </c>
      <c r="D36" s="63">
        <v>550</v>
      </c>
      <c r="E36" s="65"/>
      <c r="F36" s="63">
        <v>60</v>
      </c>
      <c r="G36" s="25">
        <f>C36+D36+E36*1.9+F36</f>
        <v>1030</v>
      </c>
      <c r="H36" s="29">
        <v>110</v>
      </c>
      <c r="I36" s="30">
        <v>-40</v>
      </c>
      <c r="J36" s="30">
        <v>0</v>
      </c>
      <c r="K36" s="30">
        <v>-30</v>
      </c>
      <c r="L36" s="50">
        <v>40</v>
      </c>
      <c r="M36" s="14"/>
      <c r="N36" s="14"/>
      <c r="O36" s="14"/>
      <c r="P36" s="14"/>
      <c r="Q36" s="14"/>
      <c r="R36" s="14"/>
      <c r="S36" s="14"/>
      <c r="T36" s="14"/>
    </row>
    <row r="37" spans="1:20" s="1" customFormat="1" ht="13.5" thickBot="1">
      <c r="A37" s="16"/>
      <c r="B37" s="67" t="s">
        <v>2</v>
      </c>
      <c r="C37" s="68">
        <f>SUM(C32:C36)</f>
        <v>458.74</v>
      </c>
      <c r="D37" s="69">
        <f>SUM(D32:D36)</f>
        <v>729.200835</v>
      </c>
      <c r="E37" s="69">
        <f>SUM(E32:E36)</f>
        <v>6.490129</v>
      </c>
      <c r="F37" s="70">
        <f>SUM(F32:F36)</f>
        <v>78.879608</v>
      </c>
      <c r="G37" s="68">
        <f>SUM(G32:G36)</f>
        <v>1279.1516881</v>
      </c>
      <c r="H37" s="71">
        <v>142.05</v>
      </c>
      <c r="I37" s="72">
        <v>-29.4</v>
      </c>
      <c r="J37" s="72">
        <v>0</v>
      </c>
      <c r="K37" s="72">
        <v>-30</v>
      </c>
      <c r="L37" s="73">
        <v>82.65</v>
      </c>
      <c r="M37" s="14"/>
      <c r="N37" s="14"/>
      <c r="O37" s="14"/>
      <c r="P37" s="14"/>
      <c r="Q37" s="16"/>
      <c r="R37" s="16"/>
      <c r="S37" s="16"/>
      <c r="T37" s="16"/>
    </row>
    <row r="38" spans="1:20" ht="12.75">
      <c r="A38" s="14"/>
      <c r="B38" s="14"/>
      <c r="C38" s="74"/>
      <c r="D38" s="74"/>
      <c r="E38" s="74"/>
      <c r="F38" s="74"/>
      <c r="G38" s="74"/>
      <c r="H38" s="74"/>
      <c r="I38" s="74"/>
      <c r="J38" s="74"/>
      <c r="K38" s="74"/>
      <c r="L38" s="74"/>
      <c r="M38" s="14"/>
      <c r="N38" s="14"/>
      <c r="O38" s="14"/>
      <c r="P38" s="14"/>
      <c r="Q38" s="14"/>
      <c r="R38" s="14"/>
      <c r="S38" s="14"/>
      <c r="T38" s="14"/>
    </row>
    <row r="39" spans="1:20" ht="12.75">
      <c r="A39" s="14"/>
      <c r="B39" s="285" t="s">
        <v>462</v>
      </c>
      <c r="C39" s="285"/>
      <c r="D39" s="285"/>
      <c r="E39" s="285"/>
      <c r="F39" s="285"/>
      <c r="G39" s="285"/>
      <c r="H39" s="285"/>
      <c r="I39" s="285"/>
      <c r="J39" s="285"/>
      <c r="K39" s="285"/>
      <c r="L39" s="285"/>
      <c r="M39" s="14"/>
      <c r="N39" s="14"/>
      <c r="O39" s="14"/>
      <c r="P39" s="14"/>
      <c r="Q39" s="14"/>
      <c r="R39" s="14"/>
      <c r="S39" s="14"/>
      <c r="T39" s="14"/>
    </row>
    <row r="40" spans="1:20" ht="27" customHeight="1">
      <c r="A40" s="14"/>
      <c r="B40" s="278" t="s">
        <v>447</v>
      </c>
      <c r="C40" s="278"/>
      <c r="D40" s="278"/>
      <c r="E40" s="278"/>
      <c r="F40" s="278"/>
      <c r="G40" s="278"/>
      <c r="H40" s="278"/>
      <c r="I40" s="278"/>
      <c r="J40" s="278"/>
      <c r="K40" s="278"/>
      <c r="L40" s="278"/>
      <c r="M40" s="14"/>
      <c r="N40" s="14"/>
      <c r="O40" s="14"/>
      <c r="P40" s="14"/>
      <c r="Q40" s="14"/>
      <c r="R40" s="14"/>
      <c r="S40" s="14"/>
      <c r="T40" s="14"/>
    </row>
    <row r="41" spans="1:20" ht="12.75">
      <c r="A41" s="14"/>
      <c r="B41" s="75"/>
      <c r="C41" s="14"/>
      <c r="D41" s="14"/>
      <c r="E41" s="14"/>
      <c r="F41" s="14"/>
      <c r="G41" s="14"/>
      <c r="H41" s="14"/>
      <c r="I41" s="14"/>
      <c r="J41" s="14"/>
      <c r="K41" s="14"/>
      <c r="L41" s="14"/>
      <c r="M41" s="14"/>
      <c r="N41" s="14"/>
      <c r="O41" s="14"/>
      <c r="P41" s="14"/>
      <c r="Q41" s="14"/>
      <c r="R41" s="14"/>
      <c r="S41" s="14"/>
      <c r="T41" s="14"/>
    </row>
    <row r="42" spans="1:20" ht="12.75">
      <c r="A42" s="14"/>
      <c r="B42" s="14"/>
      <c r="C42" s="14"/>
      <c r="D42" s="14"/>
      <c r="E42" s="14"/>
      <c r="F42" s="14"/>
      <c r="G42" s="14"/>
      <c r="H42" s="14"/>
      <c r="I42" s="14"/>
      <c r="J42" s="14"/>
      <c r="K42" s="14"/>
      <c r="L42" s="14"/>
      <c r="M42" s="14"/>
      <c r="N42" s="14"/>
      <c r="O42" s="14"/>
      <c r="P42" s="14"/>
      <c r="Q42" s="14"/>
      <c r="R42" s="14"/>
      <c r="S42" s="14"/>
      <c r="T42" s="14"/>
    </row>
    <row r="43" spans="1:20" ht="12.75">
      <c r="A43" s="14"/>
      <c r="B43" s="14"/>
      <c r="C43" s="14"/>
      <c r="D43" s="14"/>
      <c r="E43" s="14"/>
      <c r="F43" s="14"/>
      <c r="G43" s="14"/>
      <c r="H43" s="14"/>
      <c r="I43" s="14"/>
      <c r="J43" s="14"/>
      <c r="K43" s="14"/>
      <c r="L43" s="14"/>
      <c r="M43" s="14"/>
      <c r="N43" s="14"/>
      <c r="O43" s="14"/>
      <c r="P43" s="14"/>
      <c r="Q43" s="14"/>
      <c r="R43" s="14"/>
      <c r="S43" s="14"/>
      <c r="T43" s="14"/>
    </row>
    <row r="44" spans="1:20" ht="12.75">
      <c r="A44" s="14"/>
      <c r="B44" s="14"/>
      <c r="C44" s="14"/>
      <c r="D44" s="14"/>
      <c r="E44" s="14"/>
      <c r="F44" s="14"/>
      <c r="G44" s="14"/>
      <c r="H44" s="14"/>
      <c r="I44" s="14"/>
      <c r="J44" s="14"/>
      <c r="K44" s="14"/>
      <c r="L44" s="14"/>
      <c r="M44" s="14"/>
      <c r="N44" s="14"/>
      <c r="O44" s="14"/>
      <c r="P44" s="14"/>
      <c r="Q44" s="14"/>
      <c r="R44" s="14"/>
      <c r="S44" s="14"/>
      <c r="T44" s="14"/>
    </row>
    <row r="45" spans="1:20" ht="12.75">
      <c r="A45" s="14"/>
      <c r="B45" s="14"/>
      <c r="C45" s="14"/>
      <c r="D45" s="14"/>
      <c r="E45" s="14"/>
      <c r="F45" s="14"/>
      <c r="G45" s="14"/>
      <c r="H45" s="14"/>
      <c r="I45" s="14"/>
      <c r="J45" s="14"/>
      <c r="K45" s="14"/>
      <c r="L45" s="14"/>
      <c r="M45" s="14"/>
      <c r="N45" s="14"/>
      <c r="O45" s="14"/>
      <c r="P45" s="14"/>
      <c r="Q45" s="14"/>
      <c r="R45" s="14"/>
      <c r="S45" s="14"/>
      <c r="T45" s="14"/>
    </row>
    <row r="46" spans="1:20" ht="12.75">
      <c r="A46" s="14"/>
      <c r="B46" s="14"/>
      <c r="C46" s="14"/>
      <c r="D46" s="14"/>
      <c r="E46" s="14"/>
      <c r="F46" s="14"/>
      <c r="G46" s="14"/>
      <c r="H46" s="14"/>
      <c r="I46" s="14"/>
      <c r="J46" s="14"/>
      <c r="K46" s="14"/>
      <c r="L46" s="14"/>
      <c r="M46" s="14"/>
      <c r="N46" s="14"/>
      <c r="O46" s="14"/>
      <c r="P46" s="14"/>
      <c r="Q46" s="14"/>
      <c r="R46" s="14"/>
      <c r="S46" s="14"/>
      <c r="T46" s="14"/>
    </row>
    <row r="47" spans="1:20" ht="12.75">
      <c r="A47" s="14"/>
      <c r="B47" s="14"/>
      <c r="C47" s="14"/>
      <c r="D47" s="14"/>
      <c r="E47" s="14"/>
      <c r="F47" s="14"/>
      <c r="G47" s="14"/>
      <c r="H47" s="14"/>
      <c r="I47" s="14"/>
      <c r="J47" s="14"/>
      <c r="K47" s="14"/>
      <c r="L47" s="14"/>
      <c r="M47" s="14"/>
      <c r="N47" s="14"/>
      <c r="O47" s="14"/>
      <c r="P47" s="14"/>
      <c r="Q47" s="14"/>
      <c r="R47" s="14"/>
      <c r="S47" s="14"/>
      <c r="T47" s="14"/>
    </row>
    <row r="48" spans="1:20" ht="12.75">
      <c r="A48" s="14"/>
      <c r="B48" s="14"/>
      <c r="C48" s="14"/>
      <c r="D48" s="14"/>
      <c r="E48" s="14"/>
      <c r="F48" s="14"/>
      <c r="G48" s="14"/>
      <c r="H48" s="14"/>
      <c r="I48" s="14"/>
      <c r="J48" s="14"/>
      <c r="K48" s="14"/>
      <c r="L48" s="14"/>
      <c r="M48" s="14"/>
      <c r="N48" s="14"/>
      <c r="O48" s="14"/>
      <c r="P48" s="14"/>
      <c r="Q48" s="14"/>
      <c r="R48" s="14"/>
      <c r="S48" s="14"/>
      <c r="T48" s="14"/>
    </row>
    <row r="49" spans="1:20" ht="12.75">
      <c r="A49" s="14"/>
      <c r="B49" s="14"/>
      <c r="C49" s="14"/>
      <c r="D49" s="14"/>
      <c r="E49" s="14"/>
      <c r="F49" s="14"/>
      <c r="G49" s="14"/>
      <c r="H49" s="14"/>
      <c r="I49" s="14"/>
      <c r="J49" s="14"/>
      <c r="K49" s="14"/>
      <c r="L49" s="14"/>
      <c r="M49" s="14"/>
      <c r="N49" s="14"/>
      <c r="O49" s="14"/>
      <c r="P49" s="14"/>
      <c r="Q49" s="14"/>
      <c r="R49" s="14"/>
      <c r="S49" s="14"/>
      <c r="T49" s="14"/>
    </row>
    <row r="50" spans="1:20" ht="12.75">
      <c r="A50" s="14"/>
      <c r="B50" s="14"/>
      <c r="C50" s="14"/>
      <c r="D50" s="14"/>
      <c r="E50" s="14"/>
      <c r="F50" s="14"/>
      <c r="G50" s="14"/>
      <c r="H50" s="14"/>
      <c r="I50" s="14"/>
      <c r="J50" s="14"/>
      <c r="K50" s="14"/>
      <c r="L50" s="14"/>
      <c r="M50" s="14"/>
      <c r="N50" s="14"/>
      <c r="O50" s="14"/>
      <c r="P50" s="14"/>
      <c r="Q50" s="14"/>
      <c r="R50" s="14"/>
      <c r="S50" s="14"/>
      <c r="T50" s="14"/>
    </row>
    <row r="51" spans="1:20" ht="12.75">
      <c r="A51" s="14"/>
      <c r="B51" s="14"/>
      <c r="C51" s="14"/>
      <c r="D51" s="14"/>
      <c r="E51" s="14"/>
      <c r="F51" s="14"/>
      <c r="G51" s="14"/>
      <c r="H51" s="14"/>
      <c r="I51" s="14"/>
      <c r="J51" s="14"/>
      <c r="K51" s="14"/>
      <c r="L51" s="14"/>
      <c r="M51" s="14"/>
      <c r="N51" s="14"/>
      <c r="O51" s="14"/>
      <c r="P51" s="14"/>
      <c r="Q51" s="14"/>
      <c r="R51" s="14"/>
      <c r="S51" s="14"/>
      <c r="T51" s="14"/>
    </row>
    <row r="52" spans="1:20" ht="12.75">
      <c r="A52" s="14"/>
      <c r="B52" s="14"/>
      <c r="C52" s="14"/>
      <c r="D52" s="74"/>
      <c r="E52" s="14"/>
      <c r="F52" s="14"/>
      <c r="G52" s="14"/>
      <c r="H52" s="14"/>
      <c r="I52" s="14"/>
      <c r="J52" s="14"/>
      <c r="K52" s="14"/>
      <c r="L52" s="14"/>
      <c r="M52" s="14"/>
      <c r="N52" s="14"/>
      <c r="O52" s="14"/>
      <c r="P52" s="14"/>
      <c r="Q52" s="14"/>
      <c r="R52" s="14"/>
      <c r="S52" s="14"/>
      <c r="T52" s="14"/>
    </row>
    <row r="53" spans="1:20" ht="12.75">
      <c r="A53" s="14"/>
      <c r="B53" s="14"/>
      <c r="C53" s="14"/>
      <c r="D53" s="14"/>
      <c r="E53" s="14"/>
      <c r="F53" s="14"/>
      <c r="G53" s="14"/>
      <c r="H53" s="14"/>
      <c r="I53" s="14"/>
      <c r="J53" s="14"/>
      <c r="K53" s="14"/>
      <c r="L53" s="14"/>
      <c r="M53" s="14"/>
      <c r="N53" s="14"/>
      <c r="O53" s="14"/>
      <c r="P53" s="14"/>
      <c r="Q53" s="14"/>
      <c r="R53" s="14"/>
      <c r="S53" s="14"/>
      <c r="T53" s="14"/>
    </row>
    <row r="54" spans="1:20" ht="12.75">
      <c r="A54" s="14"/>
      <c r="B54" s="14"/>
      <c r="C54" s="14"/>
      <c r="D54" s="14"/>
      <c r="E54" s="14"/>
      <c r="F54" s="14"/>
      <c r="G54" s="14"/>
      <c r="H54" s="14"/>
      <c r="I54" s="14"/>
      <c r="J54" s="14"/>
      <c r="K54" s="14"/>
      <c r="L54" s="14"/>
      <c r="M54" s="14"/>
      <c r="N54" s="14"/>
      <c r="O54" s="14"/>
      <c r="P54" s="14"/>
      <c r="Q54" s="14"/>
      <c r="R54" s="14"/>
      <c r="S54" s="14"/>
      <c r="T54" s="14"/>
    </row>
    <row r="55" spans="1:20" ht="12.75">
      <c r="A55" s="14"/>
      <c r="B55" s="14"/>
      <c r="C55" s="14"/>
      <c r="D55" s="14"/>
      <c r="E55" s="14"/>
      <c r="F55" s="14"/>
      <c r="G55" s="14"/>
      <c r="H55" s="14"/>
      <c r="I55" s="14"/>
      <c r="J55" s="14"/>
      <c r="K55" s="14"/>
      <c r="L55" s="14"/>
      <c r="M55" s="14"/>
      <c r="N55" s="14"/>
      <c r="O55" s="14"/>
      <c r="P55" s="14"/>
      <c r="Q55" s="14"/>
      <c r="R55" s="14"/>
      <c r="S55" s="14"/>
      <c r="T55" s="14"/>
    </row>
    <row r="56" spans="1:20" ht="12.75">
      <c r="A56" s="14"/>
      <c r="B56" s="14"/>
      <c r="C56" s="14"/>
      <c r="D56" s="14"/>
      <c r="E56" s="14"/>
      <c r="F56" s="14"/>
      <c r="G56" s="14"/>
      <c r="H56" s="14"/>
      <c r="I56" s="14"/>
      <c r="J56" s="14"/>
      <c r="K56" s="14"/>
      <c r="L56" s="14"/>
      <c r="M56" s="14"/>
      <c r="N56" s="14"/>
      <c r="O56" s="14"/>
      <c r="P56" s="14"/>
      <c r="Q56" s="14"/>
      <c r="R56" s="14"/>
      <c r="S56" s="14"/>
      <c r="T56" s="14"/>
    </row>
    <row r="57" spans="1:20" ht="12.75">
      <c r="A57" s="14"/>
      <c r="B57" s="14"/>
      <c r="C57" s="14"/>
      <c r="D57" s="14"/>
      <c r="E57" s="14"/>
      <c r="F57" s="14"/>
      <c r="G57" s="14"/>
      <c r="H57" s="14"/>
      <c r="I57" s="14"/>
      <c r="J57" s="14"/>
      <c r="K57" s="14"/>
      <c r="L57" s="14"/>
      <c r="M57" s="14"/>
      <c r="N57" s="14"/>
      <c r="O57" s="14"/>
      <c r="P57" s="14"/>
      <c r="Q57" s="14"/>
      <c r="R57" s="14"/>
      <c r="S57" s="14"/>
      <c r="T57" s="14"/>
    </row>
    <row r="58" spans="1:20" ht="12.75">
      <c r="A58" s="14"/>
      <c r="B58" s="14"/>
      <c r="C58" s="14"/>
      <c r="D58" s="14"/>
      <c r="E58" s="14"/>
      <c r="F58" s="14"/>
      <c r="G58" s="14"/>
      <c r="H58" s="14"/>
      <c r="I58" s="14"/>
      <c r="J58" s="14"/>
      <c r="K58" s="14"/>
      <c r="L58" s="14"/>
      <c r="M58" s="14"/>
      <c r="N58" s="14"/>
      <c r="O58" s="14"/>
      <c r="P58" s="14"/>
      <c r="Q58" s="14"/>
      <c r="R58" s="14"/>
      <c r="S58" s="14"/>
      <c r="T58" s="14"/>
    </row>
  </sheetData>
  <mergeCells count="5">
    <mergeCell ref="B40:L40"/>
    <mergeCell ref="B1:K1"/>
    <mergeCell ref="C4:G4"/>
    <mergeCell ref="H4:L4"/>
    <mergeCell ref="B39:L39"/>
  </mergeCells>
  <printOptions/>
  <pageMargins left="0.75" right="0.75" top="1" bottom="1" header="0.5" footer="0.5"/>
  <pageSetup horizontalDpi="600" verticalDpi="600" orientation="landscape" paperSize="9" scale="70" r:id="rId2"/>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AB152"/>
  <sheetViews>
    <sheetView workbookViewId="0" topLeftCell="A1">
      <selection activeCell="A1" sqref="A1"/>
    </sheetView>
  </sheetViews>
  <sheetFormatPr defaultColWidth="11.421875" defaultRowHeight="12.75"/>
  <cols>
    <col min="1" max="1" width="2.00390625" style="0" customWidth="1"/>
    <col min="2" max="2" width="27.421875" style="0" customWidth="1"/>
    <col min="9" max="9" width="2.8515625" style="0" customWidth="1"/>
  </cols>
  <sheetData>
    <row r="1" spans="1:28" ht="73.5" customHeight="1" thickBot="1">
      <c r="A1" s="14"/>
      <c r="B1" s="286" t="s">
        <v>480</v>
      </c>
      <c r="C1" s="286"/>
      <c r="D1" s="286"/>
      <c r="E1" s="286"/>
      <c r="F1" s="286"/>
      <c r="G1" s="286"/>
      <c r="H1" s="286"/>
      <c r="I1" s="14"/>
      <c r="J1" s="14"/>
      <c r="K1" s="14"/>
      <c r="L1" s="14"/>
      <c r="M1" s="14"/>
      <c r="N1" s="14"/>
      <c r="O1" s="14"/>
      <c r="P1" s="14"/>
      <c r="Q1" s="14"/>
      <c r="R1" s="14"/>
      <c r="S1" s="14"/>
      <c r="T1" s="14"/>
      <c r="U1" s="14"/>
      <c r="V1" s="14"/>
      <c r="W1" s="14"/>
      <c r="X1" s="14"/>
      <c r="Y1" s="14"/>
      <c r="Z1" s="14"/>
      <c r="AA1" s="14"/>
      <c r="AB1" s="14"/>
    </row>
    <row r="2" spans="1:28" ht="24" customHeight="1">
      <c r="A2" s="14"/>
      <c r="B2" s="287" t="s">
        <v>395</v>
      </c>
      <c r="C2" s="219" t="s">
        <v>396</v>
      </c>
      <c r="D2" s="219" t="s">
        <v>397</v>
      </c>
      <c r="E2" s="219" t="s">
        <v>398</v>
      </c>
      <c r="F2" s="219" t="s">
        <v>399</v>
      </c>
      <c r="G2" s="219" t="s">
        <v>400</v>
      </c>
      <c r="H2" s="289" t="s">
        <v>401</v>
      </c>
      <c r="I2" s="14"/>
      <c r="J2" s="14"/>
      <c r="K2" s="14"/>
      <c r="L2" s="14"/>
      <c r="M2" s="14"/>
      <c r="N2" s="14"/>
      <c r="O2" s="14"/>
      <c r="P2" s="14"/>
      <c r="Q2" s="14"/>
      <c r="R2" s="14"/>
      <c r="S2" s="14"/>
      <c r="T2" s="14"/>
      <c r="U2" s="14"/>
      <c r="V2" s="14"/>
      <c r="W2" s="14"/>
      <c r="X2" s="14"/>
      <c r="Y2" s="14"/>
      <c r="Z2" s="14"/>
      <c r="AA2" s="14"/>
      <c r="AB2" s="14"/>
    </row>
    <row r="3" spans="1:28" ht="24.75" thickBot="1">
      <c r="A3" s="14"/>
      <c r="B3" s="288"/>
      <c r="C3" s="220" t="s">
        <v>402</v>
      </c>
      <c r="D3" s="220" t="s">
        <v>403</v>
      </c>
      <c r="E3" s="220" t="s">
        <v>404</v>
      </c>
      <c r="F3" s="220" t="s">
        <v>402</v>
      </c>
      <c r="G3" s="220" t="s">
        <v>402</v>
      </c>
      <c r="H3" s="290"/>
      <c r="I3" s="14"/>
      <c r="J3" s="14"/>
      <c r="K3" s="14"/>
      <c r="L3" s="14"/>
      <c r="M3" s="14"/>
      <c r="N3" s="14"/>
      <c r="O3" s="14"/>
      <c r="P3" s="14"/>
      <c r="Q3" s="14"/>
      <c r="R3" s="14"/>
      <c r="S3" s="14"/>
      <c r="T3" s="14"/>
      <c r="U3" s="14"/>
      <c r="V3" s="14"/>
      <c r="W3" s="14"/>
      <c r="X3" s="14"/>
      <c r="Y3" s="14"/>
      <c r="Z3" s="14"/>
      <c r="AA3" s="14"/>
      <c r="AB3" s="14"/>
    </row>
    <row r="4" spans="1:28" ht="12.75">
      <c r="A4" s="14"/>
      <c r="B4" s="86" t="s">
        <v>137</v>
      </c>
      <c r="C4" s="87">
        <v>7.353864999999999</v>
      </c>
      <c r="D4" s="88">
        <v>15.534393000000003</v>
      </c>
      <c r="E4" s="88">
        <v>0.9901390000000002</v>
      </c>
      <c r="F4" s="88"/>
      <c r="G4" s="88">
        <f aca="true" t="shared" si="0" ref="G4:G17">C4+D4+E4*1.9+F4</f>
        <v>24.7695221</v>
      </c>
      <c r="H4" s="89">
        <v>1972</v>
      </c>
      <c r="I4" s="14"/>
      <c r="J4" s="14"/>
      <c r="K4" s="14"/>
      <c r="L4" s="14"/>
      <c r="M4" s="14"/>
      <c r="N4" s="14"/>
      <c r="O4" s="14"/>
      <c r="P4" s="14"/>
      <c r="Q4" s="14"/>
      <c r="R4" s="14"/>
      <c r="S4" s="14"/>
      <c r="T4" s="14"/>
      <c r="U4" s="14"/>
      <c r="V4" s="14"/>
      <c r="W4" s="14"/>
      <c r="X4" s="14"/>
      <c r="Y4" s="14"/>
      <c r="Z4" s="14"/>
      <c r="AA4" s="14"/>
      <c r="AB4" s="14"/>
    </row>
    <row r="5" spans="1:28" ht="12.75">
      <c r="A5" s="14"/>
      <c r="B5" s="86" t="s">
        <v>138</v>
      </c>
      <c r="C5" s="87">
        <v>2.8791320000000002</v>
      </c>
      <c r="D5" s="88">
        <v>7.279260000000001</v>
      </c>
      <c r="E5" s="88">
        <v>0.524337</v>
      </c>
      <c r="F5" s="88"/>
      <c r="G5" s="88">
        <f t="shared" si="0"/>
        <v>11.154632300000001</v>
      </c>
      <c r="H5" s="89">
        <v>1968</v>
      </c>
      <c r="I5" s="14"/>
      <c r="J5" s="14"/>
      <c r="K5" s="14"/>
      <c r="L5" s="14"/>
      <c r="M5" s="14"/>
      <c r="N5" s="14"/>
      <c r="O5" s="14"/>
      <c r="P5" s="14"/>
      <c r="Q5" s="14"/>
      <c r="R5" s="14"/>
      <c r="S5" s="14"/>
      <c r="T5" s="14"/>
      <c r="U5" s="14"/>
      <c r="V5" s="14"/>
      <c r="W5" s="14"/>
      <c r="X5" s="14"/>
      <c r="Y5" s="14"/>
      <c r="Z5" s="14"/>
      <c r="AA5" s="14"/>
      <c r="AB5" s="14"/>
    </row>
    <row r="6" spans="1:28" ht="12.75">
      <c r="A6" s="14"/>
      <c r="B6" s="86" t="s">
        <v>139</v>
      </c>
      <c r="C6" s="87">
        <v>4.817310000000001</v>
      </c>
      <c r="D6" s="88">
        <v>1.9763210000000002</v>
      </c>
      <c r="E6" s="88">
        <v>0.21106999999999998</v>
      </c>
      <c r="F6" s="88"/>
      <c r="G6" s="88">
        <f t="shared" si="0"/>
        <v>7.194664000000001</v>
      </c>
      <c r="H6" s="89">
        <v>1972</v>
      </c>
      <c r="I6" s="14"/>
      <c r="J6" s="14"/>
      <c r="K6" s="14"/>
      <c r="L6" s="14"/>
      <c r="M6" s="14"/>
      <c r="N6" s="14"/>
      <c r="O6" s="14"/>
      <c r="P6" s="14"/>
      <c r="Q6" s="14"/>
      <c r="R6" s="14"/>
      <c r="S6" s="14"/>
      <c r="T6" s="14"/>
      <c r="U6" s="14"/>
      <c r="V6" s="14"/>
      <c r="W6" s="14"/>
      <c r="X6" s="14"/>
      <c r="Y6" s="14"/>
      <c r="Z6" s="14"/>
      <c r="AA6" s="14"/>
      <c r="AB6" s="14"/>
    </row>
    <row r="7" spans="1:28" ht="12.75">
      <c r="A7" s="14"/>
      <c r="B7" s="86" t="s">
        <v>140</v>
      </c>
      <c r="C7" s="87"/>
      <c r="D7" s="88">
        <v>116.168768</v>
      </c>
      <c r="E7" s="88"/>
      <c r="F7" s="88">
        <v>0.4603799999999999</v>
      </c>
      <c r="G7" s="88">
        <f t="shared" si="0"/>
        <v>116.629148</v>
      </c>
      <c r="H7" s="89">
        <v>1971</v>
      </c>
      <c r="I7" s="14"/>
      <c r="J7" s="14"/>
      <c r="K7" s="14"/>
      <c r="L7" s="14"/>
      <c r="M7" s="14"/>
      <c r="N7" s="14"/>
      <c r="O7" s="14"/>
      <c r="P7" s="14"/>
      <c r="Q7" s="14"/>
      <c r="R7" s="14"/>
      <c r="S7" s="14"/>
      <c r="T7" s="14"/>
      <c r="U7" s="14"/>
      <c r="V7" s="14"/>
      <c r="W7" s="14"/>
      <c r="X7" s="14"/>
      <c r="Y7" s="14"/>
      <c r="Z7" s="14"/>
      <c r="AA7" s="14"/>
      <c r="AB7" s="14"/>
    </row>
    <row r="8" spans="1:28" ht="12.75">
      <c r="A8" s="14"/>
      <c r="B8" s="86" t="s">
        <v>141</v>
      </c>
      <c r="C8" s="87">
        <v>5.553709999999999</v>
      </c>
      <c r="D8" s="88">
        <v>1.605697</v>
      </c>
      <c r="E8" s="88"/>
      <c r="F8" s="88">
        <v>0.10527099999999999</v>
      </c>
      <c r="G8" s="88">
        <f t="shared" si="0"/>
        <v>7.264677999999999</v>
      </c>
      <c r="H8" s="89">
        <v>1987</v>
      </c>
      <c r="I8" s="14"/>
      <c r="J8" s="14"/>
      <c r="K8" s="14"/>
      <c r="L8" s="14"/>
      <c r="M8" s="14"/>
      <c r="N8" s="14"/>
      <c r="O8" s="14"/>
      <c r="P8" s="14"/>
      <c r="Q8" s="14"/>
      <c r="R8" s="14"/>
      <c r="S8" s="14"/>
      <c r="T8" s="14"/>
      <c r="U8" s="14"/>
      <c r="V8" s="14"/>
      <c r="W8" s="14"/>
      <c r="X8" s="14"/>
      <c r="Y8" s="14"/>
      <c r="Z8" s="14"/>
      <c r="AA8" s="14"/>
      <c r="AB8" s="14"/>
    </row>
    <row r="9" spans="1:28" ht="12.75">
      <c r="A9" s="14"/>
      <c r="B9" s="86" t="s">
        <v>142</v>
      </c>
      <c r="C9" s="87">
        <v>1.325664</v>
      </c>
      <c r="D9" s="88">
        <v>2.186028</v>
      </c>
      <c r="E9" s="88"/>
      <c r="F9" s="88">
        <v>0.02008</v>
      </c>
      <c r="G9" s="88">
        <f t="shared" si="0"/>
        <v>3.531772</v>
      </c>
      <c r="H9" s="89">
        <v>1975</v>
      </c>
      <c r="I9" s="14"/>
      <c r="J9" s="14"/>
      <c r="K9" s="14"/>
      <c r="L9" s="14"/>
      <c r="M9" s="14"/>
      <c r="N9" s="14"/>
      <c r="O9" s="14"/>
      <c r="P9" s="14"/>
      <c r="Q9" s="14"/>
      <c r="R9" s="14"/>
      <c r="S9" s="14"/>
      <c r="T9" s="14"/>
      <c r="U9" s="14"/>
      <c r="V9" s="14"/>
      <c r="W9" s="14"/>
      <c r="X9" s="14"/>
      <c r="Y9" s="14"/>
      <c r="Z9" s="14"/>
      <c r="AA9" s="14"/>
      <c r="AB9" s="14"/>
    </row>
    <row r="10" spans="1:28" ht="12.75">
      <c r="A10" s="14"/>
      <c r="B10" s="86" t="s">
        <v>143</v>
      </c>
      <c r="C10" s="87">
        <v>0.37475499999999995</v>
      </c>
      <c r="D10" s="88">
        <v>0.08463899999999999</v>
      </c>
      <c r="E10" s="88">
        <v>0.012317</v>
      </c>
      <c r="F10" s="88"/>
      <c r="G10" s="88">
        <f t="shared" si="0"/>
        <v>0.48279629999999996</v>
      </c>
      <c r="H10" s="89">
        <v>1982</v>
      </c>
      <c r="I10" s="14"/>
      <c r="J10" s="14"/>
      <c r="K10" s="14"/>
      <c r="L10" s="14"/>
      <c r="M10" s="14"/>
      <c r="N10" s="14"/>
      <c r="O10" s="14"/>
      <c r="P10" s="14"/>
      <c r="Q10" s="14"/>
      <c r="R10" s="14"/>
      <c r="S10" s="14"/>
      <c r="T10" s="14"/>
      <c r="U10" s="14"/>
      <c r="V10" s="14"/>
      <c r="W10" s="14"/>
      <c r="X10" s="14"/>
      <c r="Y10" s="14"/>
      <c r="Z10" s="14"/>
      <c r="AA10" s="14"/>
      <c r="AB10" s="14"/>
    </row>
    <row r="11" spans="1:28" ht="12.75">
      <c r="A11" s="14"/>
      <c r="B11" s="86" t="s">
        <v>144</v>
      </c>
      <c r="C11" s="87"/>
      <c r="D11" s="88">
        <v>11.593819</v>
      </c>
      <c r="E11" s="88"/>
      <c r="F11" s="88">
        <v>0.07870799999999999</v>
      </c>
      <c r="G11" s="88">
        <f t="shared" si="0"/>
        <v>11.672527</v>
      </c>
      <c r="H11" s="89">
        <v>1974</v>
      </c>
      <c r="I11" s="14"/>
      <c r="J11" s="14"/>
      <c r="K11" s="14"/>
      <c r="L11" s="14"/>
      <c r="M11" s="14"/>
      <c r="N11" s="14"/>
      <c r="O11" s="14"/>
      <c r="P11" s="14"/>
      <c r="Q11" s="14"/>
      <c r="R11" s="14"/>
      <c r="S11" s="14"/>
      <c r="T11" s="14"/>
      <c r="U11" s="14"/>
      <c r="V11" s="14"/>
      <c r="W11" s="14"/>
      <c r="X11" s="14"/>
      <c r="Y11" s="14"/>
      <c r="Z11" s="14"/>
      <c r="AA11" s="14"/>
      <c r="AB11" s="14"/>
    </row>
    <row r="12" spans="1:28" ht="12.75">
      <c r="A12" s="14"/>
      <c r="B12" s="86" t="s">
        <v>145</v>
      </c>
      <c r="C12" s="87"/>
      <c r="D12" s="88">
        <v>27.259095000000002</v>
      </c>
      <c r="E12" s="88"/>
      <c r="F12" s="88">
        <v>0.215478</v>
      </c>
      <c r="G12" s="88">
        <f t="shared" si="0"/>
        <v>27.474573000000003</v>
      </c>
      <c r="H12" s="89">
        <v>1974</v>
      </c>
      <c r="I12" s="14"/>
      <c r="J12" s="14"/>
      <c r="K12" s="14"/>
      <c r="L12" s="14"/>
      <c r="M12" s="14"/>
      <c r="N12" s="14"/>
      <c r="O12" s="14"/>
      <c r="P12" s="14"/>
      <c r="Q12" s="14"/>
      <c r="R12" s="14"/>
      <c r="S12" s="14"/>
      <c r="T12" s="14"/>
      <c r="U12" s="14"/>
      <c r="V12" s="14"/>
      <c r="W12" s="14"/>
      <c r="X12" s="14"/>
      <c r="Y12" s="14"/>
      <c r="Z12" s="14"/>
      <c r="AA12" s="14"/>
      <c r="AB12" s="14"/>
    </row>
    <row r="13" spans="1:28" ht="12.75">
      <c r="A13" s="14"/>
      <c r="B13" s="86" t="s">
        <v>131</v>
      </c>
      <c r="C13" s="87">
        <v>3.8737350000000004</v>
      </c>
      <c r="D13" s="88">
        <v>9.692729</v>
      </c>
      <c r="E13" s="88">
        <v>0.5662020000000001</v>
      </c>
      <c r="F13" s="88"/>
      <c r="G13" s="88">
        <f t="shared" si="0"/>
        <v>14.6422478</v>
      </c>
      <c r="H13" s="89">
        <v>1978</v>
      </c>
      <c r="I13" s="14"/>
      <c r="J13" s="14"/>
      <c r="K13" s="14"/>
      <c r="L13" s="14"/>
      <c r="M13" s="14"/>
      <c r="N13" s="14"/>
      <c r="O13" s="14"/>
      <c r="P13" s="14"/>
      <c r="Q13" s="14"/>
      <c r="R13" s="14"/>
      <c r="S13" s="14"/>
      <c r="T13" s="14"/>
      <c r="U13" s="14"/>
      <c r="V13" s="14"/>
      <c r="W13" s="14"/>
      <c r="X13" s="14"/>
      <c r="Y13" s="14"/>
      <c r="Z13" s="14"/>
      <c r="AA13" s="14"/>
      <c r="AB13" s="14"/>
    </row>
    <row r="14" spans="1:28" ht="12.75">
      <c r="A14" s="14"/>
      <c r="B14" s="86" t="s">
        <v>423</v>
      </c>
      <c r="C14" s="87">
        <v>12.153425999999998</v>
      </c>
      <c r="D14" s="88">
        <v>25.974306000000006</v>
      </c>
      <c r="E14" s="88">
        <v>1.42953</v>
      </c>
      <c r="F14" s="88"/>
      <c r="G14" s="88">
        <f t="shared" si="0"/>
        <v>40.843839</v>
      </c>
      <c r="H14" s="89">
        <v>1970</v>
      </c>
      <c r="I14" s="14"/>
      <c r="J14" s="14"/>
      <c r="K14" s="14"/>
      <c r="L14" s="14"/>
      <c r="M14" s="14"/>
      <c r="N14" s="14"/>
      <c r="O14" s="14"/>
      <c r="P14" s="14"/>
      <c r="Q14" s="14"/>
      <c r="R14" s="14"/>
      <c r="S14" s="14"/>
      <c r="T14" s="14"/>
      <c r="U14" s="14"/>
      <c r="V14" s="14"/>
      <c r="W14" s="14"/>
      <c r="X14" s="14"/>
      <c r="Y14" s="14"/>
      <c r="Z14" s="14"/>
      <c r="AA14" s="14"/>
      <c r="AB14" s="14"/>
    </row>
    <row r="15" spans="1:28" ht="12.75">
      <c r="A15" s="14"/>
      <c r="B15" s="86" t="s">
        <v>146</v>
      </c>
      <c r="C15" s="87">
        <v>7.906008999999999</v>
      </c>
      <c r="D15" s="88"/>
      <c r="E15" s="88"/>
      <c r="F15" s="88"/>
      <c r="G15" s="88">
        <f t="shared" si="0"/>
        <v>7.906008999999999</v>
      </c>
      <c r="H15" s="89">
        <v>1987</v>
      </c>
      <c r="I15" s="14"/>
      <c r="J15" s="14"/>
      <c r="K15" s="14"/>
      <c r="L15" s="14"/>
      <c r="M15" s="14"/>
      <c r="N15" s="14"/>
      <c r="O15" s="14"/>
      <c r="P15" s="14"/>
      <c r="Q15" s="14"/>
      <c r="R15" s="14"/>
      <c r="S15" s="14"/>
      <c r="T15" s="14"/>
      <c r="U15" s="14"/>
      <c r="V15" s="14"/>
      <c r="W15" s="14"/>
      <c r="X15" s="14"/>
      <c r="Y15" s="14"/>
      <c r="Z15" s="14"/>
      <c r="AA15" s="14"/>
      <c r="AB15" s="14"/>
    </row>
    <row r="16" spans="1:28" ht="13.5" thickBot="1">
      <c r="A16" s="14"/>
      <c r="B16" s="86" t="s">
        <v>431</v>
      </c>
      <c r="C16" s="87"/>
      <c r="D16" s="88">
        <v>9.22105</v>
      </c>
      <c r="E16" s="88"/>
      <c r="F16" s="88">
        <v>0.066725</v>
      </c>
      <c r="G16" s="90">
        <f t="shared" si="0"/>
        <v>9.287775</v>
      </c>
      <c r="H16" s="89">
        <v>1973</v>
      </c>
      <c r="I16" s="14"/>
      <c r="J16" s="14"/>
      <c r="K16" s="14"/>
      <c r="L16" s="14"/>
      <c r="M16" s="14"/>
      <c r="N16" s="14"/>
      <c r="O16" s="14"/>
      <c r="P16" s="14"/>
      <c r="Q16" s="14"/>
      <c r="R16" s="14"/>
      <c r="S16" s="14"/>
      <c r="T16" s="14"/>
      <c r="U16" s="14"/>
      <c r="V16" s="14"/>
      <c r="W16" s="14"/>
      <c r="X16" s="14"/>
      <c r="Y16" s="14"/>
      <c r="Z16" s="14"/>
      <c r="AA16" s="14"/>
      <c r="AB16" s="14"/>
    </row>
    <row r="17" spans="1:28" s="1" customFormat="1" ht="39" thickBot="1">
      <c r="A17" s="16"/>
      <c r="B17" s="221" t="s">
        <v>405</v>
      </c>
      <c r="C17" s="91">
        <f>SUM(C4:C16)</f>
        <v>46.23760599999999</v>
      </c>
      <c r="D17" s="91">
        <f>SUM(D4:D16)</f>
        <v>228.57610499999998</v>
      </c>
      <c r="E17" s="91">
        <f>SUM(E4:E16)</f>
        <v>3.733595</v>
      </c>
      <c r="F17" s="91">
        <f>SUM(F4:F16)</f>
        <v>0.9466419999999999</v>
      </c>
      <c r="G17" s="92">
        <f t="shared" si="0"/>
        <v>282.8541835</v>
      </c>
      <c r="H17" s="93"/>
      <c r="I17" s="16"/>
      <c r="J17" s="16"/>
      <c r="K17" s="16"/>
      <c r="L17" s="16"/>
      <c r="M17" s="16"/>
      <c r="N17" s="16"/>
      <c r="O17" s="16"/>
      <c r="P17" s="16"/>
      <c r="Q17" s="16"/>
      <c r="R17" s="16"/>
      <c r="S17" s="16"/>
      <c r="T17" s="16"/>
      <c r="U17" s="16"/>
      <c r="V17" s="16"/>
      <c r="W17" s="16"/>
      <c r="X17" s="16"/>
      <c r="Y17" s="16"/>
      <c r="Z17" s="16"/>
      <c r="AA17" s="16"/>
      <c r="AB17" s="16"/>
    </row>
    <row r="18" spans="1:28" s="1" customFormat="1" ht="12.75">
      <c r="A18" s="16"/>
      <c r="B18" s="86"/>
      <c r="C18" s="94"/>
      <c r="D18" s="95"/>
      <c r="E18" s="95"/>
      <c r="F18" s="95"/>
      <c r="G18" s="96"/>
      <c r="H18" s="97"/>
      <c r="I18" s="16"/>
      <c r="J18" s="16"/>
      <c r="K18" s="16"/>
      <c r="L18" s="16"/>
      <c r="M18" s="16"/>
      <c r="N18" s="16"/>
      <c r="O18" s="16"/>
      <c r="P18" s="16"/>
      <c r="Q18" s="16"/>
      <c r="R18" s="16"/>
      <c r="S18" s="16"/>
      <c r="T18" s="16"/>
      <c r="U18" s="16"/>
      <c r="V18" s="16"/>
      <c r="W18" s="16"/>
      <c r="X18" s="16"/>
      <c r="Y18" s="16"/>
      <c r="Z18" s="16"/>
      <c r="AA18" s="16"/>
      <c r="AB18" s="16"/>
    </row>
    <row r="19" spans="1:28" ht="13.5">
      <c r="A19" s="14"/>
      <c r="B19" s="86" t="s">
        <v>347</v>
      </c>
      <c r="C19" s="98">
        <v>35.683665</v>
      </c>
      <c r="D19" s="99">
        <v>0.694769</v>
      </c>
      <c r="E19" s="99"/>
      <c r="F19" s="99"/>
      <c r="G19" s="100">
        <f aca="true" t="shared" si="1" ref="G19:G50">C19+D19+E19*1.9+F19</f>
        <v>36.378434</v>
      </c>
      <c r="H19" s="101">
        <v>1967</v>
      </c>
      <c r="I19" s="14"/>
      <c r="J19" s="14"/>
      <c r="K19" s="14"/>
      <c r="L19" s="14"/>
      <c r="M19" s="14"/>
      <c r="N19" s="14"/>
      <c r="O19" s="14"/>
      <c r="P19" s="14"/>
      <c r="Q19" s="14"/>
      <c r="R19" s="14"/>
      <c r="S19" s="14"/>
      <c r="T19" s="14"/>
      <c r="U19" s="14"/>
      <c r="V19" s="14"/>
      <c r="W19" s="14"/>
      <c r="X19" s="14"/>
      <c r="Y19" s="14"/>
      <c r="Z19" s="14"/>
      <c r="AA19" s="14"/>
      <c r="AB19" s="14"/>
    </row>
    <row r="20" spans="1:28" ht="12.75">
      <c r="A20" s="14"/>
      <c r="B20" s="86" t="s">
        <v>147</v>
      </c>
      <c r="C20" s="98">
        <v>47.31158500000001</v>
      </c>
      <c r="D20" s="99">
        <v>2.3253299999999997</v>
      </c>
      <c r="E20" s="99">
        <v>0.9031480000000001</v>
      </c>
      <c r="F20" s="99"/>
      <c r="G20" s="100">
        <f t="shared" si="1"/>
        <v>51.35289620000001</v>
      </c>
      <c r="H20" s="101">
        <v>1980</v>
      </c>
      <c r="I20" s="14"/>
      <c r="J20" s="14"/>
      <c r="K20" s="14"/>
      <c r="L20" s="14"/>
      <c r="M20" s="14"/>
      <c r="N20" s="14"/>
      <c r="O20" s="14"/>
      <c r="P20" s="14"/>
      <c r="Q20" s="14"/>
      <c r="R20" s="14"/>
      <c r="S20" s="14"/>
      <c r="T20" s="14"/>
      <c r="U20" s="14"/>
      <c r="V20" s="14"/>
      <c r="W20" s="14"/>
      <c r="X20" s="14"/>
      <c r="Y20" s="14"/>
      <c r="Z20" s="14"/>
      <c r="AA20" s="14"/>
      <c r="AB20" s="14"/>
    </row>
    <row r="21" spans="1:28" ht="12.75">
      <c r="A21" s="14"/>
      <c r="B21" s="86" t="s">
        <v>148</v>
      </c>
      <c r="C21" s="98">
        <v>113.68979800000001</v>
      </c>
      <c r="D21" s="99">
        <v>1.178388</v>
      </c>
      <c r="E21" s="99">
        <v>1.750376</v>
      </c>
      <c r="F21" s="99"/>
      <c r="G21" s="100">
        <f t="shared" si="1"/>
        <v>118.1939004</v>
      </c>
      <c r="H21" s="101">
        <v>1984</v>
      </c>
      <c r="I21" s="14"/>
      <c r="J21" s="14"/>
      <c r="K21" s="14"/>
      <c r="L21" s="14"/>
      <c r="M21" s="14"/>
      <c r="N21" s="14"/>
      <c r="O21" s="14"/>
      <c r="P21" s="14"/>
      <c r="Q21" s="14"/>
      <c r="R21" s="14"/>
      <c r="S21" s="14"/>
      <c r="T21" s="14"/>
      <c r="U21" s="14"/>
      <c r="V21" s="14"/>
      <c r="W21" s="14"/>
      <c r="X21" s="14"/>
      <c r="Y21" s="14"/>
      <c r="Z21" s="14"/>
      <c r="AA21" s="14"/>
      <c r="AB21" s="14"/>
    </row>
    <row r="22" spans="1:28" ht="12.75">
      <c r="A22" s="14"/>
      <c r="B22" s="86" t="s">
        <v>149</v>
      </c>
      <c r="C22" s="98">
        <v>377.426015</v>
      </c>
      <c r="D22" s="99">
        <v>131.337548</v>
      </c>
      <c r="E22" s="99">
        <v>11.792541</v>
      </c>
      <c r="F22" s="99"/>
      <c r="G22" s="100">
        <f t="shared" si="1"/>
        <v>531.1693908999999</v>
      </c>
      <c r="H22" s="101">
        <v>1969</v>
      </c>
      <c r="I22" s="14"/>
      <c r="J22" s="14"/>
      <c r="K22" s="14"/>
      <c r="L22" s="14"/>
      <c r="M22" s="14"/>
      <c r="N22" s="14"/>
      <c r="O22" s="14"/>
      <c r="P22" s="14"/>
      <c r="Q22" s="14"/>
      <c r="R22" s="14"/>
      <c r="S22" s="14"/>
      <c r="T22" s="14"/>
      <c r="U22" s="14"/>
      <c r="V22" s="14"/>
      <c r="W22" s="14"/>
      <c r="X22" s="14"/>
      <c r="Y22" s="14"/>
      <c r="Z22" s="14"/>
      <c r="AA22" s="14"/>
      <c r="AB22" s="14"/>
    </row>
    <row r="23" spans="1:28" ht="12.75">
      <c r="A23" s="14"/>
      <c r="B23" s="86" t="s">
        <v>150</v>
      </c>
      <c r="C23" s="98">
        <v>83.59191899999999</v>
      </c>
      <c r="D23" s="99">
        <v>36.549715</v>
      </c>
      <c r="E23" s="99">
        <v>3.5730910000000007</v>
      </c>
      <c r="F23" s="99"/>
      <c r="G23" s="100">
        <f t="shared" si="1"/>
        <v>126.93050689999998</v>
      </c>
      <c r="H23" s="101">
        <v>1970</v>
      </c>
      <c r="I23" s="14"/>
      <c r="J23" s="14"/>
      <c r="K23" s="14"/>
      <c r="L23" s="14"/>
      <c r="M23" s="14"/>
      <c r="N23" s="14"/>
      <c r="O23" s="14"/>
      <c r="P23" s="14"/>
      <c r="Q23" s="14"/>
      <c r="R23" s="14"/>
      <c r="S23" s="14"/>
      <c r="T23" s="14"/>
      <c r="U23" s="14"/>
      <c r="V23" s="14"/>
      <c r="W23" s="14"/>
      <c r="X23" s="14"/>
      <c r="Y23" s="14"/>
      <c r="Z23" s="14"/>
      <c r="AA23" s="14"/>
      <c r="AB23" s="14"/>
    </row>
    <row r="24" spans="1:28" ht="12.75">
      <c r="A24" s="14"/>
      <c r="B24" s="86" t="s">
        <v>151</v>
      </c>
      <c r="C24" s="98">
        <v>9.231688</v>
      </c>
      <c r="D24" s="99">
        <v>3.064715</v>
      </c>
      <c r="E24" s="99">
        <v>0.35919299999999993</v>
      </c>
      <c r="F24" s="99"/>
      <c r="G24" s="100">
        <f t="shared" si="1"/>
        <v>12.978869699999999</v>
      </c>
      <c r="H24" s="101">
        <v>1988</v>
      </c>
      <c r="I24" s="14"/>
      <c r="J24" s="14"/>
      <c r="K24" s="14"/>
      <c r="L24" s="14"/>
      <c r="M24" s="14"/>
      <c r="N24" s="14"/>
      <c r="O24" s="14"/>
      <c r="P24" s="14"/>
      <c r="Q24" s="14"/>
      <c r="R24" s="14"/>
      <c r="S24" s="14"/>
      <c r="T24" s="14"/>
      <c r="U24" s="14"/>
      <c r="V24" s="14"/>
      <c r="W24" s="14"/>
      <c r="X24" s="14"/>
      <c r="Y24" s="14"/>
      <c r="Z24" s="14"/>
      <c r="AA24" s="14"/>
      <c r="AB24" s="14"/>
    </row>
    <row r="25" spans="1:28" ht="12.75">
      <c r="A25" s="14"/>
      <c r="B25" s="86" t="s">
        <v>152</v>
      </c>
      <c r="C25" s="98">
        <v>7.155716999999999</v>
      </c>
      <c r="D25" s="99"/>
      <c r="E25" s="99"/>
      <c r="F25" s="99"/>
      <c r="G25" s="100">
        <f t="shared" si="1"/>
        <v>7.155716999999999</v>
      </c>
      <c r="H25" s="101">
        <v>1992</v>
      </c>
      <c r="I25" s="14"/>
      <c r="J25" s="14"/>
      <c r="K25" s="14"/>
      <c r="L25" s="14"/>
      <c r="M25" s="14"/>
      <c r="N25" s="14"/>
      <c r="O25" s="14"/>
      <c r="P25" s="14"/>
      <c r="Q25" s="14"/>
      <c r="R25" s="14"/>
      <c r="S25" s="14"/>
      <c r="T25" s="14"/>
      <c r="U25" s="14"/>
      <c r="V25" s="14"/>
      <c r="W25" s="14"/>
      <c r="X25" s="14"/>
      <c r="Y25" s="14"/>
      <c r="Z25" s="14"/>
      <c r="AA25" s="14"/>
      <c r="AB25" s="14"/>
    </row>
    <row r="26" spans="1:28" ht="12.75">
      <c r="A26" s="14"/>
      <c r="B26" s="86" t="s">
        <v>35</v>
      </c>
      <c r="C26" s="98">
        <v>0.555741</v>
      </c>
      <c r="D26" s="99">
        <v>0.073545</v>
      </c>
      <c r="E26" s="99">
        <v>0.013151999999999999</v>
      </c>
      <c r="F26" s="99"/>
      <c r="G26" s="100">
        <f t="shared" si="1"/>
        <v>0.6542748</v>
      </c>
      <c r="H26" s="101">
        <v>2004</v>
      </c>
      <c r="I26" s="14"/>
      <c r="J26" s="14"/>
      <c r="K26" s="14"/>
      <c r="L26" s="14"/>
      <c r="M26" s="14"/>
      <c r="N26" s="14"/>
      <c r="O26" s="14"/>
      <c r="P26" s="14"/>
      <c r="Q26" s="14"/>
      <c r="R26" s="14"/>
      <c r="S26" s="14"/>
      <c r="T26" s="14"/>
      <c r="U26" s="14"/>
      <c r="V26" s="14"/>
      <c r="W26" s="14"/>
      <c r="X26" s="14"/>
      <c r="Y26" s="14"/>
      <c r="Z26" s="14"/>
      <c r="AA26" s="14"/>
      <c r="AB26" s="14"/>
    </row>
    <row r="27" spans="1:28" ht="12.75">
      <c r="A27" s="14"/>
      <c r="B27" s="86" t="s">
        <v>153</v>
      </c>
      <c r="C27" s="98">
        <v>6.966914999999999</v>
      </c>
      <c r="D27" s="99"/>
      <c r="E27" s="99"/>
      <c r="F27" s="99"/>
      <c r="G27" s="100">
        <f t="shared" si="1"/>
        <v>6.966914999999999</v>
      </c>
      <c r="H27" s="101">
        <v>1995</v>
      </c>
      <c r="I27" s="14"/>
      <c r="J27" s="14"/>
      <c r="K27" s="14"/>
      <c r="L27" s="14"/>
      <c r="M27" s="14"/>
      <c r="N27" s="14"/>
      <c r="O27" s="14"/>
      <c r="P27" s="14"/>
      <c r="Q27" s="14"/>
      <c r="R27" s="14"/>
      <c r="S27" s="14"/>
      <c r="T27" s="14"/>
      <c r="U27" s="14"/>
      <c r="V27" s="14"/>
      <c r="W27" s="14"/>
      <c r="X27" s="14"/>
      <c r="Y27" s="14"/>
      <c r="Z27" s="14"/>
      <c r="AA27" s="14"/>
      <c r="AB27" s="14"/>
    </row>
    <row r="28" spans="1:28" ht="12.75">
      <c r="A28" s="14"/>
      <c r="B28" s="86" t="s">
        <v>154</v>
      </c>
      <c r="C28" s="98">
        <v>30.758736</v>
      </c>
      <c r="D28" s="99"/>
      <c r="E28" s="99"/>
      <c r="F28" s="99"/>
      <c r="G28" s="100">
        <f t="shared" si="1"/>
        <v>30.758736</v>
      </c>
      <c r="H28" s="101">
        <v>1991</v>
      </c>
      <c r="I28" s="14"/>
      <c r="J28" s="14"/>
      <c r="K28" s="14"/>
      <c r="L28" s="14"/>
      <c r="M28" s="14"/>
      <c r="N28" s="14"/>
      <c r="O28" s="14"/>
      <c r="P28" s="14"/>
      <c r="Q28" s="14"/>
      <c r="R28" s="14"/>
      <c r="S28" s="14"/>
      <c r="T28" s="14"/>
      <c r="U28" s="14"/>
      <c r="V28" s="14"/>
      <c r="W28" s="14"/>
      <c r="X28" s="14"/>
      <c r="Y28" s="14"/>
      <c r="Z28" s="14"/>
      <c r="AA28" s="14"/>
      <c r="AB28" s="14"/>
    </row>
    <row r="29" spans="1:28" ht="13.5">
      <c r="A29" s="14"/>
      <c r="B29" s="86" t="s">
        <v>348</v>
      </c>
      <c r="C29" s="98">
        <v>329.1749030000001</v>
      </c>
      <c r="D29" s="99">
        <v>22.190607</v>
      </c>
      <c r="E29" s="99">
        <v>2.473427</v>
      </c>
      <c r="F29" s="99"/>
      <c r="G29" s="100">
        <f t="shared" si="1"/>
        <v>356.06502130000007</v>
      </c>
      <c r="H29" s="101">
        <v>1978</v>
      </c>
      <c r="I29" s="14"/>
      <c r="J29" s="14"/>
      <c r="K29" s="14"/>
      <c r="L29" s="14"/>
      <c r="M29" s="14"/>
      <c r="N29" s="14"/>
      <c r="O29" s="14"/>
      <c r="P29" s="14"/>
      <c r="Q29" s="14"/>
      <c r="R29" s="14"/>
      <c r="S29" s="14"/>
      <c r="T29" s="14"/>
      <c r="U29" s="14"/>
      <c r="V29" s="14"/>
      <c r="W29" s="14"/>
      <c r="X29" s="14"/>
      <c r="Y29" s="14"/>
      <c r="Z29" s="14"/>
      <c r="AA29" s="14"/>
      <c r="AB29" s="14"/>
    </row>
    <row r="30" spans="1:28" ht="13.5">
      <c r="A30" s="14"/>
      <c r="B30" s="86" t="s">
        <v>349</v>
      </c>
      <c r="C30" s="98">
        <v>27.209936999999996</v>
      </c>
      <c r="D30" s="99">
        <v>16.181535</v>
      </c>
      <c r="E30" s="99">
        <v>1.9251430000000003</v>
      </c>
      <c r="F30" s="99"/>
      <c r="G30" s="100">
        <f t="shared" si="1"/>
        <v>47.04924369999999</v>
      </c>
      <c r="H30" s="101">
        <v>1978</v>
      </c>
      <c r="I30" s="14"/>
      <c r="J30" s="14"/>
      <c r="K30" s="14"/>
      <c r="L30" s="14"/>
      <c r="M30" s="14"/>
      <c r="N30" s="14"/>
      <c r="O30" s="14"/>
      <c r="P30" s="14"/>
      <c r="Q30" s="14"/>
      <c r="R30" s="14"/>
      <c r="S30" s="14"/>
      <c r="T30" s="14"/>
      <c r="U30" s="14"/>
      <c r="V30" s="14"/>
      <c r="W30" s="14"/>
      <c r="X30" s="14"/>
      <c r="Y30" s="14"/>
      <c r="Z30" s="14"/>
      <c r="AA30" s="14"/>
      <c r="AB30" s="14"/>
    </row>
    <row r="31" spans="1:28" ht="13.5">
      <c r="A31" s="14"/>
      <c r="B31" s="86" t="s">
        <v>350</v>
      </c>
      <c r="C31" s="98"/>
      <c r="D31" s="99"/>
      <c r="E31" s="99">
        <v>1.346581</v>
      </c>
      <c r="F31" s="99">
        <v>4.042963</v>
      </c>
      <c r="G31" s="100">
        <f t="shared" si="1"/>
        <v>6.6014669</v>
      </c>
      <c r="H31" s="101">
        <v>1982</v>
      </c>
      <c r="I31" s="14"/>
      <c r="J31" s="14"/>
      <c r="K31" s="14"/>
      <c r="L31" s="14"/>
      <c r="M31" s="14"/>
      <c r="N31" s="14"/>
      <c r="O31" s="14"/>
      <c r="P31" s="14"/>
      <c r="Q31" s="14"/>
      <c r="R31" s="14"/>
      <c r="S31" s="14"/>
      <c r="T31" s="14"/>
      <c r="U31" s="14"/>
      <c r="V31" s="14"/>
      <c r="W31" s="14"/>
      <c r="X31" s="14"/>
      <c r="Y31" s="14"/>
      <c r="Z31" s="14"/>
      <c r="AA31" s="14"/>
      <c r="AB31" s="14"/>
    </row>
    <row r="32" spans="1:28" ht="13.5">
      <c r="A32" s="14"/>
      <c r="B32" s="86" t="s">
        <v>351</v>
      </c>
      <c r="C32" s="98">
        <v>33.547344</v>
      </c>
      <c r="D32" s="99">
        <v>5.623266</v>
      </c>
      <c r="E32" s="99">
        <v>1.799638</v>
      </c>
      <c r="F32" s="99"/>
      <c r="G32" s="100">
        <f t="shared" si="1"/>
        <v>42.589922200000004</v>
      </c>
      <c r="H32" s="101">
        <v>1980</v>
      </c>
      <c r="I32" s="14"/>
      <c r="J32" s="14"/>
      <c r="K32" s="14"/>
      <c r="L32" s="14"/>
      <c r="M32" s="14"/>
      <c r="N32" s="14"/>
      <c r="O32" s="14"/>
      <c r="P32" s="14"/>
      <c r="Q32" s="14"/>
      <c r="R32" s="14"/>
      <c r="S32" s="14"/>
      <c r="T32" s="14"/>
      <c r="U32" s="14"/>
      <c r="V32" s="14"/>
      <c r="W32" s="14"/>
      <c r="X32" s="14"/>
      <c r="Y32" s="14"/>
      <c r="Z32" s="14"/>
      <c r="AA32" s="14"/>
      <c r="AB32" s="14"/>
    </row>
    <row r="33" spans="1:28" ht="12.75">
      <c r="A33" s="14"/>
      <c r="B33" s="86" t="s">
        <v>155</v>
      </c>
      <c r="C33" s="98">
        <v>115.67439</v>
      </c>
      <c r="D33" s="99">
        <v>8.269945</v>
      </c>
      <c r="E33" s="99">
        <v>0.435821</v>
      </c>
      <c r="F33" s="99"/>
      <c r="G33" s="100">
        <f t="shared" si="1"/>
        <v>124.7723949</v>
      </c>
      <c r="H33" s="101">
        <v>1985</v>
      </c>
      <c r="I33" s="14"/>
      <c r="J33" s="14"/>
      <c r="K33" s="14"/>
      <c r="L33" s="14"/>
      <c r="M33" s="14"/>
      <c r="N33" s="14"/>
      <c r="O33" s="14"/>
      <c r="P33" s="14"/>
      <c r="Q33" s="14"/>
      <c r="R33" s="14"/>
      <c r="S33" s="14"/>
      <c r="T33" s="14"/>
      <c r="U33" s="14"/>
      <c r="V33" s="14"/>
      <c r="W33" s="14"/>
      <c r="X33" s="14"/>
      <c r="Y33" s="14"/>
      <c r="Z33" s="14"/>
      <c r="AA33" s="14"/>
      <c r="AB33" s="14"/>
    </row>
    <row r="34" spans="1:28" ht="12.75">
      <c r="A34" s="14"/>
      <c r="B34" s="86" t="s">
        <v>55</v>
      </c>
      <c r="C34" s="98">
        <v>6.41609</v>
      </c>
      <c r="D34" s="99">
        <v>44.415144999999995</v>
      </c>
      <c r="E34" s="99"/>
      <c r="F34" s="99"/>
      <c r="G34" s="100">
        <f t="shared" si="1"/>
        <v>50.83123499999999</v>
      </c>
      <c r="H34" s="101">
        <v>1972</v>
      </c>
      <c r="I34" s="14"/>
      <c r="J34" s="14"/>
      <c r="K34" s="14"/>
      <c r="L34" s="14"/>
      <c r="M34" s="14"/>
      <c r="N34" s="14"/>
      <c r="O34" s="14"/>
      <c r="P34" s="14"/>
      <c r="Q34" s="14"/>
      <c r="R34" s="14"/>
      <c r="S34" s="14"/>
      <c r="T34" s="14"/>
      <c r="U34" s="14"/>
      <c r="V34" s="14"/>
      <c r="W34" s="14"/>
      <c r="X34" s="14"/>
      <c r="Y34" s="14"/>
      <c r="Z34" s="14"/>
      <c r="AA34" s="14"/>
      <c r="AB34" s="14"/>
    </row>
    <row r="35" spans="1:28" ht="12.75">
      <c r="A35" s="14"/>
      <c r="B35" s="86" t="s">
        <v>51</v>
      </c>
      <c r="C35" s="98">
        <v>8.491</v>
      </c>
      <c r="D35" s="99">
        <v>1.4984430000000002</v>
      </c>
      <c r="E35" s="99">
        <v>0.23749800000000001</v>
      </c>
      <c r="F35" s="99"/>
      <c r="G35" s="100">
        <f t="shared" si="1"/>
        <v>10.4406892</v>
      </c>
      <c r="H35" s="101">
        <v>1974</v>
      </c>
      <c r="I35" s="14"/>
      <c r="J35" s="14"/>
      <c r="K35" s="14"/>
      <c r="L35" s="14"/>
      <c r="M35" s="14"/>
      <c r="N35" s="14"/>
      <c r="O35" s="14"/>
      <c r="P35" s="14"/>
      <c r="Q35" s="14"/>
      <c r="R35" s="14"/>
      <c r="S35" s="14"/>
      <c r="T35" s="14"/>
      <c r="U35" s="14"/>
      <c r="V35" s="14"/>
      <c r="W35" s="14"/>
      <c r="X35" s="14"/>
      <c r="Y35" s="14"/>
      <c r="Z35" s="14"/>
      <c r="AA35" s="14"/>
      <c r="AB35" s="14"/>
    </row>
    <row r="36" spans="1:28" ht="12.75">
      <c r="A36" s="14"/>
      <c r="B36" s="86" t="s">
        <v>156</v>
      </c>
      <c r="C36" s="98">
        <v>4.197477999999999</v>
      </c>
      <c r="D36" s="99">
        <v>11.993383999999999</v>
      </c>
      <c r="E36" s="99">
        <v>0.092884</v>
      </c>
      <c r="F36" s="99"/>
      <c r="G36" s="100">
        <f t="shared" si="1"/>
        <v>16.3673416</v>
      </c>
      <c r="H36" s="101">
        <v>1982</v>
      </c>
      <c r="I36" s="14"/>
      <c r="J36" s="14"/>
      <c r="K36" s="14"/>
      <c r="L36" s="14"/>
      <c r="M36" s="14"/>
      <c r="N36" s="14"/>
      <c r="O36" s="14"/>
      <c r="P36" s="14"/>
      <c r="Q36" s="14"/>
      <c r="R36" s="14"/>
      <c r="S36" s="14"/>
      <c r="T36" s="14"/>
      <c r="U36" s="14"/>
      <c r="V36" s="14"/>
      <c r="W36" s="14"/>
      <c r="X36" s="14"/>
      <c r="Y36" s="14"/>
      <c r="Z36" s="14"/>
      <c r="AA36" s="14"/>
      <c r="AB36" s="14"/>
    </row>
    <row r="37" spans="1:28" ht="12.75">
      <c r="A37" s="14"/>
      <c r="B37" s="86" t="s">
        <v>157</v>
      </c>
      <c r="C37" s="98">
        <v>20.862114000000002</v>
      </c>
      <c r="D37" s="99">
        <v>0.785527</v>
      </c>
      <c r="E37" s="99"/>
      <c r="F37" s="99"/>
      <c r="G37" s="100">
        <f t="shared" si="1"/>
        <v>21.647641</v>
      </c>
      <c r="H37" s="101">
        <v>1994</v>
      </c>
      <c r="I37" s="14"/>
      <c r="J37" s="14"/>
      <c r="K37" s="14"/>
      <c r="L37" s="14"/>
      <c r="M37" s="14"/>
      <c r="N37" s="14"/>
      <c r="O37" s="14"/>
      <c r="P37" s="14"/>
      <c r="Q37" s="14"/>
      <c r="R37" s="14"/>
      <c r="S37" s="14"/>
      <c r="T37" s="14"/>
      <c r="U37" s="14"/>
      <c r="V37" s="14"/>
      <c r="W37" s="14"/>
      <c r="X37" s="14"/>
      <c r="Y37" s="14"/>
      <c r="Z37" s="14"/>
      <c r="AA37" s="14"/>
      <c r="AB37" s="14"/>
    </row>
    <row r="38" spans="1:28" ht="12.75">
      <c r="A38" s="14"/>
      <c r="B38" s="86" t="s">
        <v>158</v>
      </c>
      <c r="C38" s="98">
        <v>1.069552</v>
      </c>
      <c r="D38" s="99">
        <v>2.800801</v>
      </c>
      <c r="E38" s="99">
        <v>0.604436</v>
      </c>
      <c r="F38" s="99">
        <v>2.096744</v>
      </c>
      <c r="G38" s="100">
        <f t="shared" si="1"/>
        <v>7.1155254</v>
      </c>
      <c r="H38" s="101">
        <v>1997</v>
      </c>
      <c r="I38" s="14"/>
      <c r="J38" s="14"/>
      <c r="K38" s="14"/>
      <c r="L38" s="14"/>
      <c r="M38" s="14"/>
      <c r="N38" s="14"/>
      <c r="O38" s="14"/>
      <c r="P38" s="14"/>
      <c r="Q38" s="14"/>
      <c r="R38" s="14"/>
      <c r="S38" s="14"/>
      <c r="T38" s="14"/>
      <c r="U38" s="14"/>
      <c r="V38" s="14"/>
      <c r="W38" s="14"/>
      <c r="X38" s="14"/>
      <c r="Y38" s="14"/>
      <c r="Z38" s="14"/>
      <c r="AA38" s="14"/>
      <c r="AB38" s="14"/>
    </row>
    <row r="39" spans="1:28" ht="12.75">
      <c r="A39" s="14"/>
      <c r="B39" s="86" t="s">
        <v>60</v>
      </c>
      <c r="C39" s="98">
        <v>5.304817</v>
      </c>
      <c r="D39" s="99">
        <v>10.518009</v>
      </c>
      <c r="E39" s="99">
        <v>0.912331</v>
      </c>
      <c r="F39" s="99"/>
      <c r="G39" s="100">
        <f t="shared" si="1"/>
        <v>17.5562549</v>
      </c>
      <c r="H39" s="101">
        <v>1994</v>
      </c>
      <c r="I39" s="14"/>
      <c r="J39" s="14"/>
      <c r="K39" s="14"/>
      <c r="L39" s="14"/>
      <c r="M39" s="14"/>
      <c r="N39" s="14"/>
      <c r="O39" s="14"/>
      <c r="P39" s="14"/>
      <c r="Q39" s="14"/>
      <c r="R39" s="14"/>
      <c r="S39" s="14"/>
      <c r="T39" s="14"/>
      <c r="U39" s="14"/>
      <c r="V39" s="14"/>
      <c r="W39" s="14"/>
      <c r="X39" s="14"/>
      <c r="Y39" s="14"/>
      <c r="Z39" s="14"/>
      <c r="AA39" s="14"/>
      <c r="AB39" s="14"/>
    </row>
    <row r="40" spans="1:28" ht="12.75">
      <c r="A40" s="14"/>
      <c r="B40" s="86" t="s">
        <v>63</v>
      </c>
      <c r="C40" s="98">
        <v>0.168715</v>
      </c>
      <c r="D40" s="99">
        <v>5.464365</v>
      </c>
      <c r="E40" s="99">
        <v>1.454305</v>
      </c>
      <c r="F40" s="99">
        <v>2.229261</v>
      </c>
      <c r="G40" s="100">
        <f t="shared" si="1"/>
        <v>10.6255205</v>
      </c>
      <c r="H40" s="101">
        <v>1987</v>
      </c>
      <c r="I40" s="14"/>
      <c r="J40" s="14"/>
      <c r="K40" s="14"/>
      <c r="L40" s="14"/>
      <c r="M40" s="14"/>
      <c r="N40" s="14"/>
      <c r="O40" s="14"/>
      <c r="P40" s="14"/>
      <c r="Q40" s="14"/>
      <c r="R40" s="14"/>
      <c r="S40" s="14"/>
      <c r="T40" s="14"/>
      <c r="U40" s="14"/>
      <c r="V40" s="14"/>
      <c r="W40" s="14"/>
      <c r="X40" s="14"/>
      <c r="Y40" s="14"/>
      <c r="Z40" s="14"/>
      <c r="AA40" s="14"/>
      <c r="AB40" s="14"/>
    </row>
    <row r="41" spans="1:28" ht="12.75">
      <c r="A41" s="14"/>
      <c r="B41" s="86" t="s">
        <v>159</v>
      </c>
      <c r="C41" s="98">
        <v>13.469097</v>
      </c>
      <c r="D41" s="99">
        <v>0.34777900000000006</v>
      </c>
      <c r="E41" s="99">
        <v>0.316714</v>
      </c>
      <c r="F41" s="99">
        <v>0.002096</v>
      </c>
      <c r="G41" s="100">
        <f t="shared" si="1"/>
        <v>14.4207286</v>
      </c>
      <c r="H41" s="101">
        <v>1975</v>
      </c>
      <c r="I41" s="14"/>
      <c r="J41" s="14"/>
      <c r="K41" s="14"/>
      <c r="L41" s="14"/>
      <c r="M41" s="14"/>
      <c r="N41" s="14"/>
      <c r="O41" s="14"/>
      <c r="P41" s="14"/>
      <c r="Q41" s="14"/>
      <c r="R41" s="14"/>
      <c r="S41" s="14"/>
      <c r="T41" s="14"/>
      <c r="U41" s="14"/>
      <c r="V41" s="14"/>
      <c r="W41" s="14"/>
      <c r="X41" s="14"/>
      <c r="Y41" s="14"/>
      <c r="Z41" s="14"/>
      <c r="AA41" s="14"/>
      <c r="AB41" s="14"/>
    </row>
    <row r="42" spans="1:28" ht="12.75">
      <c r="A42" s="14"/>
      <c r="B42" s="86" t="s">
        <v>160</v>
      </c>
      <c r="C42" s="98">
        <v>20.981894</v>
      </c>
      <c r="D42" s="99"/>
      <c r="E42" s="99"/>
      <c r="F42" s="99"/>
      <c r="G42" s="100">
        <f t="shared" si="1"/>
        <v>20.981894</v>
      </c>
      <c r="H42" s="101">
        <v>1986</v>
      </c>
      <c r="I42" s="14"/>
      <c r="J42" s="14"/>
      <c r="K42" s="14"/>
      <c r="L42" s="14"/>
      <c r="M42" s="14"/>
      <c r="N42" s="14"/>
      <c r="O42" s="14"/>
      <c r="P42" s="14"/>
      <c r="Q42" s="14"/>
      <c r="R42" s="14"/>
      <c r="S42" s="14"/>
      <c r="T42" s="14"/>
      <c r="U42" s="14"/>
      <c r="V42" s="14"/>
      <c r="W42" s="14"/>
      <c r="X42" s="14"/>
      <c r="Y42" s="14"/>
      <c r="Z42" s="14"/>
      <c r="AA42" s="14"/>
      <c r="AB42" s="14"/>
    </row>
    <row r="43" spans="1:28" ht="12.75">
      <c r="A43" s="14"/>
      <c r="B43" s="86" t="s">
        <v>161</v>
      </c>
      <c r="C43" s="98">
        <v>72.698854</v>
      </c>
      <c r="D43" s="99">
        <v>4.967443</v>
      </c>
      <c r="E43" s="99">
        <v>0.558976</v>
      </c>
      <c r="F43" s="99"/>
      <c r="G43" s="100">
        <f t="shared" si="1"/>
        <v>78.7283514</v>
      </c>
      <c r="H43" s="101">
        <v>1992</v>
      </c>
      <c r="I43" s="14"/>
      <c r="J43" s="14"/>
      <c r="K43" s="14"/>
      <c r="L43" s="14"/>
      <c r="M43" s="14"/>
      <c r="N43" s="14"/>
      <c r="O43" s="14"/>
      <c r="P43" s="14"/>
      <c r="Q43" s="14"/>
      <c r="R43" s="14"/>
      <c r="S43" s="14"/>
      <c r="T43" s="14"/>
      <c r="U43" s="14"/>
      <c r="V43" s="14"/>
      <c r="W43" s="14"/>
      <c r="X43" s="14"/>
      <c r="Y43" s="14"/>
      <c r="Z43" s="14"/>
      <c r="AA43" s="14"/>
      <c r="AB43" s="14"/>
    </row>
    <row r="44" spans="1:28" ht="13.5">
      <c r="A44" s="14"/>
      <c r="B44" s="86" t="s">
        <v>352</v>
      </c>
      <c r="C44" s="98">
        <v>334.769973</v>
      </c>
      <c r="D44" s="99">
        <v>15.96</v>
      </c>
      <c r="E44" s="99">
        <v>4.266484</v>
      </c>
      <c r="F44" s="99"/>
      <c r="G44" s="100">
        <f t="shared" si="1"/>
        <v>358.8362926</v>
      </c>
      <c r="H44" s="101">
        <v>1979</v>
      </c>
      <c r="I44" s="14"/>
      <c r="J44" s="14"/>
      <c r="K44" s="14"/>
      <c r="L44" s="14"/>
      <c r="M44" s="14"/>
      <c r="N44" s="14"/>
      <c r="O44" s="14"/>
      <c r="P44" s="14"/>
      <c r="Q44" s="14"/>
      <c r="R44" s="14"/>
      <c r="S44" s="14"/>
      <c r="T44" s="14"/>
      <c r="U44" s="14"/>
      <c r="V44" s="14"/>
      <c r="W44" s="14"/>
      <c r="X44" s="14"/>
      <c r="Y44" s="14"/>
      <c r="Z44" s="14"/>
      <c r="AA44" s="14"/>
      <c r="AB44" s="14"/>
    </row>
    <row r="45" spans="1:28" ht="12.75">
      <c r="A45" s="14"/>
      <c r="B45" s="86" t="s">
        <v>162</v>
      </c>
      <c r="C45" s="98">
        <v>28.142675</v>
      </c>
      <c r="D45" s="99">
        <v>4.31</v>
      </c>
      <c r="E45" s="99"/>
      <c r="F45" s="99"/>
      <c r="G45" s="100">
        <f t="shared" si="1"/>
        <v>32.452675</v>
      </c>
      <c r="H45" s="101">
        <v>1984</v>
      </c>
      <c r="I45" s="14"/>
      <c r="J45" s="14"/>
      <c r="K45" s="14"/>
      <c r="L45" s="14"/>
      <c r="M45" s="14"/>
      <c r="N45" s="14"/>
      <c r="O45" s="14"/>
      <c r="P45" s="14"/>
      <c r="Q45" s="14"/>
      <c r="R45" s="14"/>
      <c r="S45" s="14"/>
      <c r="T45" s="14"/>
      <c r="U45" s="14"/>
      <c r="V45" s="14"/>
      <c r="W45" s="14"/>
      <c r="X45" s="14"/>
      <c r="Y45" s="14"/>
      <c r="Z45" s="14"/>
      <c r="AA45" s="14"/>
      <c r="AB45" s="14"/>
    </row>
    <row r="46" spans="1:28" ht="12.75">
      <c r="A46" s="14"/>
      <c r="B46" s="86" t="s">
        <v>163</v>
      </c>
      <c r="C46" s="98">
        <v>16.101208</v>
      </c>
      <c r="D46" s="99">
        <v>0.24</v>
      </c>
      <c r="E46" s="99"/>
      <c r="F46" s="99"/>
      <c r="G46" s="100">
        <f t="shared" si="1"/>
        <v>16.341207999999998</v>
      </c>
      <c r="H46" s="101">
        <v>1981</v>
      </c>
      <c r="I46" s="14"/>
      <c r="J46" s="14"/>
      <c r="K46" s="14"/>
      <c r="L46" s="14"/>
      <c r="M46" s="14"/>
      <c r="N46" s="14"/>
      <c r="O46" s="14"/>
      <c r="P46" s="14"/>
      <c r="Q46" s="14"/>
      <c r="R46" s="14"/>
      <c r="S46" s="14"/>
      <c r="T46" s="14"/>
      <c r="U46" s="14"/>
      <c r="V46" s="14"/>
      <c r="W46" s="14"/>
      <c r="X46" s="14"/>
      <c r="Y46" s="14"/>
      <c r="Z46" s="14"/>
      <c r="AA46" s="14"/>
      <c r="AB46" s="14"/>
    </row>
    <row r="47" spans="1:28" ht="12.75">
      <c r="A47" s="14"/>
      <c r="B47" s="86" t="s">
        <v>164</v>
      </c>
      <c r="C47" s="98">
        <v>0.935198</v>
      </c>
      <c r="D47" s="99">
        <v>0.032095</v>
      </c>
      <c r="E47" s="99"/>
      <c r="F47" s="99"/>
      <c r="G47" s="100">
        <f t="shared" si="1"/>
        <v>0.967293</v>
      </c>
      <c r="H47" s="101">
        <v>2003</v>
      </c>
      <c r="I47" s="14"/>
      <c r="J47" s="14"/>
      <c r="K47" s="14"/>
      <c r="L47" s="14"/>
      <c r="M47" s="14"/>
      <c r="N47" s="14"/>
      <c r="O47" s="14"/>
      <c r="P47" s="14"/>
      <c r="Q47" s="14"/>
      <c r="R47" s="14"/>
      <c r="S47" s="14"/>
      <c r="T47" s="14"/>
      <c r="U47" s="14"/>
      <c r="V47" s="14"/>
      <c r="W47" s="14"/>
      <c r="X47" s="14"/>
      <c r="Y47" s="14"/>
      <c r="Z47" s="14"/>
      <c r="AA47" s="14"/>
      <c r="AB47" s="14"/>
    </row>
    <row r="48" spans="1:28" ht="12.75">
      <c r="A48" s="14"/>
      <c r="B48" s="86" t="s">
        <v>165</v>
      </c>
      <c r="C48" s="98"/>
      <c r="D48" s="99">
        <v>3.308822</v>
      </c>
      <c r="E48" s="99">
        <v>1.2829720000000002</v>
      </c>
      <c r="F48" s="99">
        <v>3.77035</v>
      </c>
      <c r="G48" s="100">
        <f t="shared" si="1"/>
        <v>9.516818800000001</v>
      </c>
      <c r="H48" s="101">
        <v>1982</v>
      </c>
      <c r="I48" s="14"/>
      <c r="J48" s="14"/>
      <c r="K48" s="14"/>
      <c r="L48" s="14"/>
      <c r="M48" s="14"/>
      <c r="N48" s="14"/>
      <c r="O48" s="14"/>
      <c r="P48" s="14"/>
      <c r="Q48" s="14"/>
      <c r="R48" s="14"/>
      <c r="S48" s="14"/>
      <c r="T48" s="14"/>
      <c r="U48" s="14"/>
      <c r="V48" s="14"/>
      <c r="W48" s="14"/>
      <c r="X48" s="14"/>
      <c r="Y48" s="14"/>
      <c r="Z48" s="14"/>
      <c r="AA48" s="14"/>
      <c r="AB48" s="14"/>
    </row>
    <row r="49" spans="1:28" ht="12.75">
      <c r="A49" s="14"/>
      <c r="B49" s="86" t="s">
        <v>116</v>
      </c>
      <c r="C49" s="98">
        <v>0.783968</v>
      </c>
      <c r="D49" s="99">
        <v>3.1299580000000002</v>
      </c>
      <c r="E49" s="99"/>
      <c r="F49" s="99"/>
      <c r="G49" s="100">
        <f t="shared" si="1"/>
        <v>3.913926</v>
      </c>
      <c r="H49" s="101">
        <v>1990</v>
      </c>
      <c r="I49" s="14"/>
      <c r="J49" s="14"/>
      <c r="K49" s="14"/>
      <c r="L49" s="14"/>
      <c r="M49" s="14"/>
      <c r="N49" s="14"/>
      <c r="O49" s="14"/>
      <c r="P49" s="14"/>
      <c r="Q49" s="14"/>
      <c r="R49" s="14"/>
      <c r="S49" s="14"/>
      <c r="T49" s="14"/>
      <c r="U49" s="14"/>
      <c r="V49" s="14"/>
      <c r="W49" s="14"/>
      <c r="X49" s="14"/>
      <c r="Y49" s="14"/>
      <c r="Z49" s="14"/>
      <c r="AA49" s="14"/>
      <c r="AB49" s="14"/>
    </row>
    <row r="50" spans="1:28" ht="13.5">
      <c r="A50" s="14"/>
      <c r="B50" s="86" t="s">
        <v>353</v>
      </c>
      <c r="C50" s="98"/>
      <c r="D50" s="99">
        <v>135.758297</v>
      </c>
      <c r="E50" s="99">
        <v>17.30067</v>
      </c>
      <c r="F50" s="99">
        <v>54.015669</v>
      </c>
      <c r="G50" s="100">
        <f t="shared" si="1"/>
        <v>222.645239</v>
      </c>
      <c r="H50" s="101">
        <v>1974</v>
      </c>
      <c r="I50" s="14"/>
      <c r="J50" s="14"/>
      <c r="K50" s="14"/>
      <c r="L50" s="14"/>
      <c r="M50" s="14"/>
      <c r="N50" s="14"/>
      <c r="O50" s="14"/>
      <c r="P50" s="14"/>
      <c r="Q50" s="14"/>
      <c r="R50" s="14"/>
      <c r="S50" s="14"/>
      <c r="T50" s="14"/>
      <c r="U50" s="14"/>
      <c r="V50" s="14"/>
      <c r="W50" s="14"/>
      <c r="X50" s="14"/>
      <c r="Y50" s="14"/>
      <c r="Z50" s="14"/>
      <c r="AA50" s="14"/>
      <c r="AB50" s="14"/>
    </row>
    <row r="51" spans="1:28" ht="12.75">
      <c r="A51" s="14"/>
      <c r="B51" s="86" t="s">
        <v>120</v>
      </c>
      <c r="C51" s="98">
        <v>146.637549</v>
      </c>
      <c r="D51" s="99">
        <v>5.599958000000001</v>
      </c>
      <c r="E51" s="99">
        <v>4.323093999999999</v>
      </c>
      <c r="F51" s="99"/>
      <c r="G51" s="100">
        <f aca="true" t="shared" si="2" ref="G51:G69">C51+D51+E51*1.9+F51</f>
        <v>160.45138559999998</v>
      </c>
      <c r="H51" s="101">
        <v>1979</v>
      </c>
      <c r="I51" s="14"/>
      <c r="J51" s="14"/>
      <c r="K51" s="14"/>
      <c r="L51" s="14"/>
      <c r="M51" s="14"/>
      <c r="N51" s="14"/>
      <c r="O51" s="14"/>
      <c r="P51" s="14"/>
      <c r="Q51" s="14"/>
      <c r="R51" s="14"/>
      <c r="S51" s="14"/>
      <c r="T51" s="14"/>
      <c r="U51" s="14"/>
      <c r="V51" s="14"/>
      <c r="W51" s="14"/>
      <c r="X51" s="14"/>
      <c r="Y51" s="14"/>
      <c r="Z51" s="14"/>
      <c r="AA51" s="14"/>
      <c r="AB51" s="14"/>
    </row>
    <row r="52" spans="1:28" ht="12.75">
      <c r="A52" s="14"/>
      <c r="B52" s="86" t="s">
        <v>43</v>
      </c>
      <c r="C52" s="98">
        <v>551.458597</v>
      </c>
      <c r="D52" s="99">
        <v>53.63800400000001</v>
      </c>
      <c r="E52" s="99">
        <v>14.226823</v>
      </c>
      <c r="F52" s="99">
        <v>0.127988</v>
      </c>
      <c r="G52" s="100">
        <f t="shared" si="2"/>
        <v>632.2555527000001</v>
      </c>
      <c r="H52" s="101">
        <v>1974</v>
      </c>
      <c r="I52" s="14"/>
      <c r="J52" s="14"/>
      <c r="K52" s="14"/>
      <c r="L52" s="14"/>
      <c r="M52" s="14"/>
      <c r="N52" s="14"/>
      <c r="O52" s="14"/>
      <c r="P52" s="14"/>
      <c r="Q52" s="14"/>
      <c r="R52" s="14"/>
      <c r="S52" s="14"/>
      <c r="T52" s="14"/>
      <c r="U52" s="14"/>
      <c r="V52" s="14"/>
      <c r="W52" s="14"/>
      <c r="X52" s="14"/>
      <c r="Y52" s="14"/>
      <c r="Z52" s="14"/>
      <c r="AA52" s="14"/>
      <c r="AB52" s="14"/>
    </row>
    <row r="53" spans="1:28" ht="12.75">
      <c r="A53" s="14"/>
      <c r="B53" s="86" t="s">
        <v>166</v>
      </c>
      <c r="C53" s="98">
        <v>33.538498</v>
      </c>
      <c r="D53" s="99">
        <v>2.080832</v>
      </c>
      <c r="E53" s="99">
        <v>0.7165609999999999</v>
      </c>
      <c r="F53" s="99"/>
      <c r="G53" s="100">
        <f t="shared" si="2"/>
        <v>36.9807959</v>
      </c>
      <c r="H53" s="101">
        <v>1977</v>
      </c>
      <c r="I53" s="14"/>
      <c r="J53" s="14"/>
      <c r="K53" s="14"/>
      <c r="L53" s="14"/>
      <c r="M53" s="14"/>
      <c r="N53" s="14"/>
      <c r="O53" s="14"/>
      <c r="P53" s="14"/>
      <c r="Q53" s="14"/>
      <c r="R53" s="14"/>
      <c r="S53" s="14"/>
      <c r="T53" s="14"/>
      <c r="U53" s="14"/>
      <c r="V53" s="14"/>
      <c r="W53" s="14"/>
      <c r="X53" s="14"/>
      <c r="Y53" s="14"/>
      <c r="Z53" s="14"/>
      <c r="AA53" s="14"/>
      <c r="AB53" s="14"/>
    </row>
    <row r="54" spans="1:28" ht="12.75">
      <c r="A54" s="14"/>
      <c r="B54" s="86" t="s">
        <v>167</v>
      </c>
      <c r="C54" s="98">
        <v>31.897038999999992</v>
      </c>
      <c r="D54" s="99">
        <v>3.1870310000000006</v>
      </c>
      <c r="E54" s="99">
        <v>1.121629</v>
      </c>
      <c r="F54" s="99"/>
      <c r="G54" s="100">
        <f t="shared" si="2"/>
        <v>37.21516509999999</v>
      </c>
      <c r="H54" s="101">
        <v>1976</v>
      </c>
      <c r="I54" s="14"/>
      <c r="J54" s="14"/>
      <c r="K54" s="14"/>
      <c r="L54" s="14"/>
      <c r="M54" s="14"/>
      <c r="N54" s="14"/>
      <c r="O54" s="14"/>
      <c r="P54" s="14"/>
      <c r="Q54" s="14"/>
      <c r="R54" s="14"/>
      <c r="S54" s="14"/>
      <c r="T54" s="14"/>
      <c r="U54" s="14"/>
      <c r="V54" s="14"/>
      <c r="W54" s="14"/>
      <c r="X54" s="14"/>
      <c r="Y54" s="14"/>
      <c r="Z54" s="14"/>
      <c r="AA54" s="14"/>
      <c r="AB54" s="14"/>
    </row>
    <row r="55" spans="1:28" ht="12.75">
      <c r="A55" s="14"/>
      <c r="B55" s="86" t="s">
        <v>168</v>
      </c>
      <c r="C55" s="98">
        <v>8.890254</v>
      </c>
      <c r="D55" s="99"/>
      <c r="E55" s="99"/>
      <c r="F55" s="99"/>
      <c r="G55" s="100">
        <f t="shared" si="2"/>
        <v>8.890254</v>
      </c>
      <c r="H55" s="101">
        <v>1996</v>
      </c>
      <c r="I55" s="14"/>
      <c r="J55" s="14"/>
      <c r="K55" s="14"/>
      <c r="L55" s="14"/>
      <c r="M55" s="14"/>
      <c r="N55" s="14"/>
      <c r="O55" s="14"/>
      <c r="P55" s="14"/>
      <c r="Q55" s="14"/>
      <c r="R55" s="14"/>
      <c r="S55" s="14"/>
      <c r="T55" s="14"/>
      <c r="U55" s="14"/>
      <c r="V55" s="14"/>
      <c r="W55" s="14"/>
      <c r="X55" s="14"/>
      <c r="Y55" s="14"/>
      <c r="Z55" s="14"/>
      <c r="AA55" s="14"/>
      <c r="AB55" s="14"/>
    </row>
    <row r="56" spans="1:28" ht="12.75">
      <c r="A56" s="14"/>
      <c r="B56" s="86" t="s">
        <v>129</v>
      </c>
      <c r="C56" s="98">
        <v>6.784189</v>
      </c>
      <c r="D56" s="99"/>
      <c r="E56" s="99">
        <v>0.172833</v>
      </c>
      <c r="F56" s="99"/>
      <c r="G56" s="100">
        <f t="shared" si="2"/>
        <v>7.112571699999999</v>
      </c>
      <c r="H56" s="101">
        <v>1983</v>
      </c>
      <c r="I56" s="14"/>
      <c r="J56" s="14"/>
      <c r="K56" s="14"/>
      <c r="L56" s="14"/>
      <c r="M56" s="14"/>
      <c r="N56" s="14"/>
      <c r="O56" s="14"/>
      <c r="P56" s="14"/>
      <c r="Q56" s="14"/>
      <c r="R56" s="14"/>
      <c r="S56" s="14"/>
      <c r="T56" s="14"/>
      <c r="U56" s="14"/>
      <c r="V56" s="14"/>
      <c r="W56" s="14"/>
      <c r="X56" s="14"/>
      <c r="Y56" s="14"/>
      <c r="Z56" s="14"/>
      <c r="AA56" s="14"/>
      <c r="AB56" s="14"/>
    </row>
    <row r="57" spans="1:28" ht="12.75">
      <c r="A57" s="14"/>
      <c r="B57" s="86" t="s">
        <v>169</v>
      </c>
      <c r="C57" s="98">
        <v>22.285709999999998</v>
      </c>
      <c r="D57" s="99">
        <v>10.702390999999999</v>
      </c>
      <c r="E57" s="99">
        <v>1.1532510000000002</v>
      </c>
      <c r="F57" s="99"/>
      <c r="G57" s="100">
        <f t="shared" si="2"/>
        <v>35.1792779</v>
      </c>
      <c r="H57" s="101">
        <v>1970</v>
      </c>
      <c r="I57" s="14"/>
      <c r="J57" s="14"/>
      <c r="K57" s="14"/>
      <c r="L57" s="14"/>
      <c r="M57" s="14"/>
      <c r="N57" s="14"/>
      <c r="O57" s="14"/>
      <c r="P57" s="14"/>
      <c r="Q57" s="14"/>
      <c r="R57" s="14"/>
      <c r="S57" s="14"/>
      <c r="T57" s="14"/>
      <c r="U57" s="14"/>
      <c r="V57" s="14"/>
      <c r="W57" s="14"/>
      <c r="X57" s="14"/>
      <c r="Y57" s="14"/>
      <c r="Z57" s="14"/>
      <c r="AA57" s="14"/>
      <c r="AB57" s="14"/>
    </row>
    <row r="58" spans="1:28" ht="13.5">
      <c r="A58" s="14"/>
      <c r="B58" s="86" t="s">
        <v>354</v>
      </c>
      <c r="C58" s="98">
        <v>48.576535</v>
      </c>
      <c r="D58" s="99">
        <v>3.7057280000000006</v>
      </c>
      <c r="E58" s="99">
        <v>1.350405</v>
      </c>
      <c r="F58" s="99"/>
      <c r="G58" s="100">
        <f t="shared" si="2"/>
        <v>54.8480325</v>
      </c>
      <c r="H58" s="101">
        <v>1987</v>
      </c>
      <c r="I58" s="14"/>
      <c r="J58" s="14"/>
      <c r="K58" s="14"/>
      <c r="L58" s="14"/>
      <c r="M58" s="14"/>
      <c r="N58" s="14"/>
      <c r="O58" s="14"/>
      <c r="P58" s="14"/>
      <c r="Q58" s="14"/>
      <c r="R58" s="14"/>
      <c r="S58" s="14"/>
      <c r="T58" s="14"/>
      <c r="U58" s="14"/>
      <c r="V58" s="14"/>
      <c r="W58" s="14"/>
      <c r="X58" s="14"/>
      <c r="Y58" s="14"/>
      <c r="Z58" s="14"/>
      <c r="AA58" s="14"/>
      <c r="AB58" s="14"/>
    </row>
    <row r="59" spans="1:28" ht="13.5">
      <c r="A59" s="14"/>
      <c r="B59" s="102" t="s">
        <v>355</v>
      </c>
      <c r="C59" s="98">
        <v>181.07663100000005</v>
      </c>
      <c r="D59" s="99">
        <v>270.195224</v>
      </c>
      <c r="E59" s="99">
        <v>1.918632</v>
      </c>
      <c r="F59" s="99">
        <v>4.336981</v>
      </c>
      <c r="G59" s="100">
        <f t="shared" si="2"/>
        <v>459.25423680000006</v>
      </c>
      <c r="H59" s="101">
        <v>1979</v>
      </c>
      <c r="I59" s="14"/>
      <c r="J59" s="14"/>
      <c r="K59" s="14"/>
      <c r="L59" s="14"/>
      <c r="M59" s="14"/>
      <c r="N59" s="14"/>
      <c r="O59" s="14"/>
      <c r="P59" s="14"/>
      <c r="Q59" s="14"/>
      <c r="R59" s="14"/>
      <c r="S59" s="14"/>
      <c r="T59" s="14"/>
      <c r="U59" s="14"/>
      <c r="V59" s="14"/>
      <c r="W59" s="14"/>
      <c r="X59" s="14"/>
      <c r="Y59" s="14"/>
      <c r="Z59" s="14"/>
      <c r="AA59" s="14"/>
      <c r="AB59" s="14"/>
    </row>
    <row r="60" spans="1:28" ht="12.75">
      <c r="A60" s="14"/>
      <c r="B60" s="86" t="s">
        <v>170</v>
      </c>
      <c r="C60" s="98">
        <v>2.907865</v>
      </c>
      <c r="D60" s="99">
        <v>12.48</v>
      </c>
      <c r="E60" s="99">
        <v>0.09024499999999999</v>
      </c>
      <c r="F60" s="99"/>
      <c r="G60" s="100">
        <f t="shared" si="2"/>
        <v>15.559330500000002</v>
      </c>
      <c r="H60" s="101">
        <v>1996</v>
      </c>
      <c r="I60" s="14"/>
      <c r="J60" s="14"/>
      <c r="K60" s="14"/>
      <c r="L60" s="14"/>
      <c r="M60" s="14"/>
      <c r="N60" s="14"/>
      <c r="O60" s="14"/>
      <c r="P60" s="14"/>
      <c r="Q60" s="14"/>
      <c r="R60" s="14"/>
      <c r="S60" s="14"/>
      <c r="T60" s="14"/>
      <c r="U60" s="14"/>
      <c r="V60" s="14"/>
      <c r="W60" s="14"/>
      <c r="X60" s="14"/>
      <c r="Y60" s="14"/>
      <c r="Z60" s="14"/>
      <c r="AA60" s="14"/>
      <c r="AB60" s="14"/>
    </row>
    <row r="61" spans="1:28" ht="12.75">
      <c r="A61" s="14"/>
      <c r="B61" s="86" t="s">
        <v>171</v>
      </c>
      <c r="C61" s="98">
        <v>67.76216099999999</v>
      </c>
      <c r="D61" s="99">
        <v>3.8446969999999996</v>
      </c>
      <c r="E61" s="99">
        <v>2.538265</v>
      </c>
      <c r="F61" s="99"/>
      <c r="G61" s="100">
        <f t="shared" si="2"/>
        <v>76.42956149999999</v>
      </c>
      <c r="H61" s="101">
        <v>1976</v>
      </c>
      <c r="I61" s="14"/>
      <c r="J61" s="14"/>
      <c r="K61" s="14"/>
      <c r="L61" s="14"/>
      <c r="M61" s="14"/>
      <c r="N61" s="14"/>
      <c r="O61" s="14"/>
      <c r="P61" s="14"/>
      <c r="Q61" s="14"/>
      <c r="R61" s="14"/>
      <c r="S61" s="14"/>
      <c r="T61" s="14"/>
      <c r="U61" s="14"/>
      <c r="V61" s="14"/>
      <c r="W61" s="14"/>
      <c r="X61" s="14"/>
      <c r="Y61" s="14"/>
      <c r="Z61" s="14"/>
      <c r="AA61" s="14"/>
      <c r="AB61" s="14"/>
    </row>
    <row r="62" spans="1:28" ht="12.75">
      <c r="A62" s="14"/>
      <c r="B62" s="86" t="s">
        <v>172</v>
      </c>
      <c r="C62" s="98">
        <v>2.2358</v>
      </c>
      <c r="D62" s="99">
        <v>0.08047499999999999</v>
      </c>
      <c r="E62" s="99">
        <v>0.010612</v>
      </c>
      <c r="F62" s="99"/>
      <c r="G62" s="100">
        <f t="shared" si="2"/>
        <v>2.3364377999999997</v>
      </c>
      <c r="H62" s="101">
        <v>2000</v>
      </c>
      <c r="I62" s="14"/>
      <c r="J62" s="14"/>
      <c r="K62" s="14"/>
      <c r="L62" s="14"/>
      <c r="M62" s="14"/>
      <c r="N62" s="14"/>
      <c r="O62" s="14"/>
      <c r="P62" s="14"/>
      <c r="Q62" s="14"/>
      <c r="R62" s="14"/>
      <c r="S62" s="14"/>
      <c r="T62" s="14"/>
      <c r="U62" s="14"/>
      <c r="V62" s="14"/>
      <c r="W62" s="14"/>
      <c r="X62" s="14"/>
      <c r="Y62" s="14"/>
      <c r="Z62" s="14"/>
      <c r="AA62" s="14"/>
      <c r="AB62" s="14"/>
    </row>
    <row r="63" spans="1:28" ht="12.75">
      <c r="A63" s="14"/>
      <c r="B63" s="86" t="s">
        <v>173</v>
      </c>
      <c r="C63" s="98">
        <v>0.620012</v>
      </c>
      <c r="D63" s="99">
        <v>0.45879999999999993</v>
      </c>
      <c r="E63" s="99"/>
      <c r="F63" s="99"/>
      <c r="G63" s="100">
        <f t="shared" si="2"/>
        <v>1.0788119999999999</v>
      </c>
      <c r="H63" s="101">
        <v>1991</v>
      </c>
      <c r="I63" s="14"/>
      <c r="J63" s="14"/>
      <c r="K63" s="14"/>
      <c r="L63" s="14"/>
      <c r="M63" s="14"/>
      <c r="N63" s="14"/>
      <c r="O63" s="14"/>
      <c r="P63" s="14"/>
      <c r="Q63" s="14"/>
      <c r="R63" s="14"/>
      <c r="S63" s="14"/>
      <c r="T63" s="14"/>
      <c r="U63" s="14"/>
      <c r="V63" s="14"/>
      <c r="W63" s="14"/>
      <c r="X63" s="14"/>
      <c r="Y63" s="14"/>
      <c r="Z63" s="14"/>
      <c r="AA63" s="14"/>
      <c r="AB63" s="14"/>
    </row>
    <row r="64" spans="1:28" ht="12.75">
      <c r="A64" s="14"/>
      <c r="B64" s="86" t="s">
        <v>174</v>
      </c>
      <c r="C64" s="98">
        <v>92.718653</v>
      </c>
      <c r="D64" s="99">
        <v>18.400846</v>
      </c>
      <c r="E64" s="99">
        <v>2.9661080000000015</v>
      </c>
      <c r="F64" s="99"/>
      <c r="G64" s="100">
        <f t="shared" si="2"/>
        <v>116.7551042</v>
      </c>
      <c r="H64" s="101">
        <v>1975</v>
      </c>
      <c r="I64" s="14"/>
      <c r="J64" s="14"/>
      <c r="K64" s="14"/>
      <c r="L64" s="14"/>
      <c r="M64" s="14"/>
      <c r="N64" s="14"/>
      <c r="O64" s="14"/>
      <c r="P64" s="14"/>
      <c r="Q64" s="14"/>
      <c r="R64" s="14"/>
      <c r="S64" s="14"/>
      <c r="T64" s="14"/>
      <c r="U64" s="14"/>
      <c r="V64" s="14"/>
      <c r="W64" s="14"/>
      <c r="X64" s="14"/>
      <c r="Y64" s="14"/>
      <c r="Z64" s="14"/>
      <c r="AA64" s="14"/>
      <c r="AB64" s="14"/>
    </row>
    <row r="65" spans="1:28" ht="12.75">
      <c r="A65" s="14"/>
      <c r="B65" s="86" t="s">
        <v>416</v>
      </c>
      <c r="C65" s="98">
        <v>9.723006</v>
      </c>
      <c r="D65" s="99"/>
      <c r="E65" s="99"/>
      <c r="F65" s="99"/>
      <c r="G65" s="100">
        <f t="shared" si="2"/>
        <v>9.723006</v>
      </c>
      <c r="H65" s="101">
        <v>1984</v>
      </c>
      <c r="I65" s="14"/>
      <c r="J65" s="14"/>
      <c r="K65" s="14"/>
      <c r="L65" s="14"/>
      <c r="M65" s="14"/>
      <c r="N65" s="14"/>
      <c r="O65" s="14"/>
      <c r="P65" s="14"/>
      <c r="Q65" s="14"/>
      <c r="R65" s="14"/>
      <c r="S65" s="14"/>
      <c r="T65" s="14"/>
      <c r="U65" s="14"/>
      <c r="V65" s="14"/>
      <c r="W65" s="14"/>
      <c r="X65" s="14"/>
      <c r="Y65" s="14"/>
      <c r="Z65" s="14"/>
      <c r="AA65" s="14"/>
      <c r="AB65" s="14"/>
    </row>
    <row r="66" spans="1:28" ht="12.75">
      <c r="A66" s="14"/>
      <c r="B66" s="86" t="s">
        <v>421</v>
      </c>
      <c r="C66" s="98">
        <v>47.800422999999995</v>
      </c>
      <c r="D66" s="99">
        <v>2.1626</v>
      </c>
      <c r="E66" s="99">
        <v>1.210077</v>
      </c>
      <c r="F66" s="99"/>
      <c r="G66" s="100">
        <f t="shared" si="2"/>
        <v>52.26216929999999</v>
      </c>
      <c r="H66" s="101">
        <v>1981</v>
      </c>
      <c r="I66" s="14"/>
      <c r="J66" s="14"/>
      <c r="K66" s="14"/>
      <c r="L66" s="14"/>
      <c r="M66" s="14"/>
      <c r="N66" s="14"/>
      <c r="O66" s="14"/>
      <c r="P66" s="14"/>
      <c r="Q66" s="14"/>
      <c r="R66" s="14"/>
      <c r="S66" s="14"/>
      <c r="T66" s="14"/>
      <c r="U66" s="14"/>
      <c r="V66" s="14"/>
      <c r="W66" s="14"/>
      <c r="X66" s="14"/>
      <c r="Y66" s="14"/>
      <c r="Z66" s="14"/>
      <c r="AA66" s="14"/>
      <c r="AB66" s="14"/>
    </row>
    <row r="67" spans="1:28" ht="12.75">
      <c r="A67" s="14"/>
      <c r="B67" s="86" t="s">
        <v>175</v>
      </c>
      <c r="C67" s="98">
        <v>36.74851699999999</v>
      </c>
      <c r="D67" s="99">
        <v>0.633502</v>
      </c>
      <c r="E67" s="99">
        <v>0.45015499999999997</v>
      </c>
      <c r="F67" s="99"/>
      <c r="G67" s="100">
        <f t="shared" si="2"/>
        <v>38.23731349999999</v>
      </c>
      <c r="H67" s="101">
        <v>1986</v>
      </c>
      <c r="I67" s="14"/>
      <c r="J67" s="14"/>
      <c r="K67" s="14"/>
      <c r="L67" s="14"/>
      <c r="M67" s="14"/>
      <c r="N67" s="14"/>
      <c r="O67" s="14"/>
      <c r="P67" s="14"/>
      <c r="Q67" s="14"/>
      <c r="R67" s="14"/>
      <c r="S67" s="14"/>
      <c r="T67" s="14"/>
      <c r="U67" s="14"/>
      <c r="V67" s="14"/>
      <c r="W67" s="14"/>
      <c r="X67" s="14"/>
      <c r="Y67" s="14"/>
      <c r="Z67" s="14"/>
      <c r="AA67" s="14"/>
      <c r="AB67" s="14"/>
    </row>
    <row r="68" spans="1:28" ht="12.75">
      <c r="A68" s="14"/>
      <c r="B68" s="86" t="s">
        <v>176</v>
      </c>
      <c r="C68" s="98">
        <v>14.086506000000002</v>
      </c>
      <c r="D68" s="99">
        <v>1.384525</v>
      </c>
      <c r="E68" s="99">
        <v>0.106354</v>
      </c>
      <c r="F68" s="99"/>
      <c r="G68" s="100">
        <f t="shared" si="2"/>
        <v>15.673103600000001</v>
      </c>
      <c r="H68" s="101">
        <v>1986</v>
      </c>
      <c r="I68" s="14"/>
      <c r="J68" s="14"/>
      <c r="K68" s="14"/>
      <c r="L68" s="14"/>
      <c r="M68" s="14"/>
      <c r="N68" s="14"/>
      <c r="O68" s="14"/>
      <c r="P68" s="14"/>
      <c r="Q68" s="14"/>
      <c r="R68" s="14"/>
      <c r="S68" s="14"/>
      <c r="T68" s="14"/>
      <c r="U68" s="14"/>
      <c r="V68" s="14"/>
      <c r="W68" s="14"/>
      <c r="X68" s="14"/>
      <c r="Y68" s="14"/>
      <c r="Z68" s="14"/>
      <c r="AA68" s="14"/>
      <c r="AB68" s="14"/>
    </row>
    <row r="69" spans="1:28" ht="12.75">
      <c r="A69" s="14"/>
      <c r="B69" s="103" t="s">
        <v>177</v>
      </c>
      <c r="C69" s="104">
        <v>50.364948999999996</v>
      </c>
      <c r="D69" s="105">
        <v>52.224524</v>
      </c>
      <c r="E69" s="105">
        <v>9.012607</v>
      </c>
      <c r="F69" s="105">
        <v>17.112745</v>
      </c>
      <c r="G69" s="106">
        <f t="shared" si="2"/>
        <v>136.8261713</v>
      </c>
      <c r="H69" s="107">
        <v>1981</v>
      </c>
      <c r="I69" s="14"/>
      <c r="J69" s="14"/>
      <c r="K69" s="14"/>
      <c r="L69" s="14"/>
      <c r="M69" s="14"/>
      <c r="N69" s="14"/>
      <c r="O69" s="14"/>
      <c r="P69" s="14"/>
      <c r="Q69" s="14"/>
      <c r="R69" s="14"/>
      <c r="S69" s="14"/>
      <c r="T69" s="14"/>
      <c r="U69" s="14"/>
      <c r="V69" s="14"/>
      <c r="W69" s="14"/>
      <c r="X69" s="14"/>
      <c r="Y69" s="14"/>
      <c r="Z69" s="14"/>
      <c r="AA69" s="14"/>
      <c r="AB69" s="14"/>
    </row>
    <row r="70" spans="1:28" s="1" customFormat="1" ht="36">
      <c r="A70" s="16"/>
      <c r="B70" s="222" t="s">
        <v>406</v>
      </c>
      <c r="C70" s="108">
        <f>SUM(C18:C69)</f>
        <v>3108.4838799999998</v>
      </c>
      <c r="D70" s="95">
        <f>SUM(D18:D69)</f>
        <v>913.7985680000002</v>
      </c>
      <c r="E70" s="95">
        <f>SUM(E18:E69)</f>
        <v>94.76703199999997</v>
      </c>
      <c r="F70" s="95">
        <f>SUM(F18:F69)</f>
        <v>87.734797</v>
      </c>
      <c r="G70" s="95">
        <f>SUM(G18:G69)</f>
        <v>4290.074605800001</v>
      </c>
      <c r="H70" s="109"/>
      <c r="I70" s="16"/>
      <c r="J70" s="16"/>
      <c r="K70" s="16"/>
      <c r="L70" s="16"/>
      <c r="M70" s="16"/>
      <c r="N70" s="16"/>
      <c r="O70" s="16"/>
      <c r="P70" s="16"/>
      <c r="Q70" s="16"/>
      <c r="R70" s="16"/>
      <c r="S70" s="16"/>
      <c r="T70" s="16"/>
      <c r="U70" s="16"/>
      <c r="V70" s="16"/>
      <c r="W70" s="16"/>
      <c r="X70" s="16"/>
      <c r="Y70" s="16"/>
      <c r="Z70" s="16"/>
      <c r="AA70" s="16"/>
      <c r="AB70" s="16"/>
    </row>
    <row r="71" spans="1:28" s="1" customFormat="1" ht="24.75" thickBot="1">
      <c r="A71" s="16"/>
      <c r="B71" s="223" t="s">
        <v>407</v>
      </c>
      <c r="C71" s="110">
        <f>C17+C70</f>
        <v>3154.721486</v>
      </c>
      <c r="D71" s="110">
        <f>D17+D70</f>
        <v>1142.3746730000003</v>
      </c>
      <c r="E71" s="110">
        <f>E17+E70</f>
        <v>98.50062699999997</v>
      </c>
      <c r="F71" s="110">
        <f>F17+F70</f>
        <v>88.681439</v>
      </c>
      <c r="G71" s="110">
        <f>G17+G70</f>
        <v>4572.928789300001</v>
      </c>
      <c r="H71" s="111"/>
      <c r="I71" s="14"/>
      <c r="J71" s="16"/>
      <c r="K71" s="16"/>
      <c r="L71" s="16"/>
      <c r="M71" s="16"/>
      <c r="N71" s="16"/>
      <c r="O71" s="16"/>
      <c r="P71" s="16"/>
      <c r="Q71" s="16"/>
      <c r="R71" s="16"/>
      <c r="S71" s="16"/>
      <c r="T71" s="16"/>
      <c r="U71" s="16"/>
      <c r="V71" s="16"/>
      <c r="W71" s="16"/>
      <c r="X71" s="16"/>
      <c r="Y71" s="16"/>
      <c r="Z71" s="16"/>
      <c r="AA71" s="16"/>
      <c r="AB71" s="16"/>
    </row>
    <row r="72" spans="1:28" ht="12.75">
      <c r="A72" s="14"/>
      <c r="B72" s="14"/>
      <c r="C72" s="14"/>
      <c r="D72" s="224"/>
      <c r="E72" s="224"/>
      <c r="F72" s="224"/>
      <c r="G72" s="224"/>
      <c r="H72" s="224"/>
      <c r="I72" s="14"/>
      <c r="J72" s="14"/>
      <c r="K72" s="14"/>
      <c r="L72" s="14"/>
      <c r="M72" s="14"/>
      <c r="N72" s="14"/>
      <c r="O72" s="14"/>
      <c r="P72" s="14"/>
      <c r="Q72" s="14"/>
      <c r="R72" s="14"/>
      <c r="S72" s="14"/>
      <c r="T72" s="14"/>
      <c r="U72" s="14"/>
      <c r="V72" s="14"/>
      <c r="W72" s="14"/>
      <c r="X72" s="14"/>
      <c r="Y72" s="14"/>
      <c r="Z72" s="14"/>
      <c r="AA72" s="14"/>
      <c r="AB72" s="14"/>
    </row>
    <row r="73" spans="1:28" ht="12.75">
      <c r="A73" s="14"/>
      <c r="B73" s="14"/>
      <c r="C73" s="14"/>
      <c r="D73" s="224"/>
      <c r="E73" s="224"/>
      <c r="F73" s="224"/>
      <c r="G73" s="224"/>
      <c r="H73" s="224"/>
      <c r="I73" s="14"/>
      <c r="J73" s="14"/>
      <c r="K73" s="14"/>
      <c r="L73" s="14"/>
      <c r="M73" s="14"/>
      <c r="N73" s="14"/>
      <c r="O73" s="14"/>
      <c r="P73" s="14"/>
      <c r="Q73" s="14"/>
      <c r="R73" s="14"/>
      <c r="S73" s="14"/>
      <c r="T73" s="14"/>
      <c r="U73" s="14"/>
      <c r="V73" s="14"/>
      <c r="W73" s="14"/>
      <c r="X73" s="14"/>
      <c r="Y73" s="14"/>
      <c r="Z73" s="14"/>
      <c r="AA73" s="14"/>
      <c r="AB73" s="14"/>
    </row>
    <row r="74" spans="1:28" ht="12.75">
      <c r="A74" s="14"/>
      <c r="B74" s="14"/>
      <c r="C74" s="225"/>
      <c r="D74" s="226"/>
      <c r="E74" s="226"/>
      <c r="F74" s="224"/>
      <c r="G74" s="224"/>
      <c r="H74" s="224"/>
      <c r="I74" s="14"/>
      <c r="J74" s="14"/>
      <c r="K74" s="14"/>
      <c r="L74" s="14"/>
      <c r="M74" s="14"/>
      <c r="N74" s="14"/>
      <c r="O74" s="14"/>
      <c r="P74" s="14"/>
      <c r="Q74" s="14"/>
      <c r="R74" s="14"/>
      <c r="S74" s="14"/>
      <c r="T74" s="14"/>
      <c r="U74" s="14"/>
      <c r="V74" s="14"/>
      <c r="W74" s="14"/>
      <c r="X74" s="14"/>
      <c r="Y74" s="14"/>
      <c r="Z74" s="14"/>
      <c r="AA74" s="14"/>
      <c r="AB74" s="14"/>
    </row>
    <row r="75" spans="1:28" ht="12.75">
      <c r="A75" s="14"/>
      <c r="B75" s="225" t="s">
        <v>356</v>
      </c>
      <c r="C75" s="225"/>
      <c r="D75" s="226"/>
      <c r="E75" s="226"/>
      <c r="F75" s="224"/>
      <c r="G75" s="224"/>
      <c r="H75" s="224"/>
      <c r="I75" s="14"/>
      <c r="J75" s="14"/>
      <c r="K75" s="14"/>
      <c r="L75" s="14"/>
      <c r="M75" s="14"/>
      <c r="N75" s="14"/>
      <c r="O75" s="14"/>
      <c r="P75" s="14"/>
      <c r="Q75" s="14"/>
      <c r="R75" s="14"/>
      <c r="S75" s="14"/>
      <c r="T75" s="14"/>
      <c r="U75" s="14"/>
      <c r="V75" s="14"/>
      <c r="W75" s="14"/>
      <c r="X75" s="14"/>
      <c r="Y75" s="14"/>
      <c r="Z75" s="14"/>
      <c r="AA75" s="14"/>
      <c r="AB75" s="14"/>
    </row>
    <row r="76" spans="1:28" ht="12.75">
      <c r="A76" s="14"/>
      <c r="B76" s="225" t="s">
        <v>178</v>
      </c>
      <c r="C76" s="14"/>
      <c r="D76" s="224"/>
      <c r="E76" s="224"/>
      <c r="F76" s="224"/>
      <c r="G76" s="224"/>
      <c r="H76" s="14"/>
      <c r="I76" s="14"/>
      <c r="J76" s="14"/>
      <c r="K76" s="14"/>
      <c r="L76" s="14"/>
      <c r="M76" s="14"/>
      <c r="N76" s="14"/>
      <c r="O76" s="14"/>
      <c r="P76" s="14"/>
      <c r="Q76" s="14"/>
      <c r="R76" s="14"/>
      <c r="S76" s="14"/>
      <c r="T76" s="14"/>
      <c r="U76" s="14"/>
      <c r="V76" s="14"/>
      <c r="W76" s="14"/>
      <c r="X76" s="14"/>
      <c r="Y76" s="14"/>
      <c r="Z76" s="14"/>
      <c r="AA76" s="14"/>
      <c r="AB76" s="14"/>
    </row>
    <row r="77" spans="1:28" ht="12.75">
      <c r="A77" s="14"/>
      <c r="B77" s="225" t="s">
        <v>179</v>
      </c>
      <c r="C77" s="14"/>
      <c r="D77" s="224"/>
      <c r="E77" s="224"/>
      <c r="F77" s="224"/>
      <c r="G77" s="224"/>
      <c r="H77" s="14"/>
      <c r="I77" s="14"/>
      <c r="J77" s="14"/>
      <c r="K77" s="14"/>
      <c r="L77" s="14"/>
      <c r="M77" s="14"/>
      <c r="N77" s="14"/>
      <c r="O77" s="14"/>
      <c r="P77" s="14"/>
      <c r="Q77" s="14"/>
      <c r="R77" s="14"/>
      <c r="S77" s="14"/>
      <c r="T77" s="14"/>
      <c r="U77" s="14"/>
      <c r="V77" s="14"/>
      <c r="W77" s="14"/>
      <c r="X77" s="14"/>
      <c r="Y77" s="14"/>
      <c r="Z77" s="14"/>
      <c r="AA77" s="14"/>
      <c r="AB77" s="14"/>
    </row>
    <row r="78" spans="1:28" ht="12.75">
      <c r="A78" s="14"/>
      <c r="B78" s="225"/>
      <c r="C78" s="14"/>
      <c r="D78" s="224"/>
      <c r="E78" s="224"/>
      <c r="F78" s="224"/>
      <c r="G78" s="224"/>
      <c r="H78" s="14"/>
      <c r="I78" s="14"/>
      <c r="J78" s="14"/>
      <c r="K78" s="14"/>
      <c r="L78" s="14"/>
      <c r="M78" s="14"/>
      <c r="N78" s="14"/>
      <c r="O78" s="14"/>
      <c r="P78" s="14"/>
      <c r="Q78" s="14"/>
      <c r="R78" s="14"/>
      <c r="S78" s="14"/>
      <c r="T78" s="14"/>
      <c r="U78" s="14"/>
      <c r="V78" s="14"/>
      <c r="W78" s="14"/>
      <c r="X78" s="14"/>
      <c r="Y78" s="14"/>
      <c r="Z78" s="14"/>
      <c r="AA78" s="14"/>
      <c r="AB78" s="14"/>
    </row>
    <row r="79" spans="1:28" ht="12.75">
      <c r="A79" s="14"/>
      <c r="B79" s="227" t="s">
        <v>180</v>
      </c>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row>
    <row r="80" spans="1:28" ht="12.75">
      <c r="A80" s="14"/>
      <c r="B80" s="227" t="s">
        <v>181</v>
      </c>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row>
    <row r="81" spans="1:28" ht="12.75">
      <c r="A81" s="14"/>
      <c r="B81" s="227" t="s">
        <v>182</v>
      </c>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row>
    <row r="82" spans="1:28" ht="12.75">
      <c r="A82" s="14"/>
      <c r="B82" s="227" t="s">
        <v>183</v>
      </c>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row>
    <row r="83" spans="1:28" ht="12.75">
      <c r="A83" s="14"/>
      <c r="B83" s="227" t="s">
        <v>184</v>
      </c>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row>
    <row r="84" spans="1:28" ht="12.75">
      <c r="A84" s="14"/>
      <c r="B84" s="227" t="s">
        <v>185</v>
      </c>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row>
    <row r="85" spans="1:28" ht="12.75">
      <c r="A85" s="14"/>
      <c r="B85" s="227" t="s">
        <v>186</v>
      </c>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row>
    <row r="86" spans="1:28" ht="12.75">
      <c r="A86" s="14"/>
      <c r="B86" s="227" t="s">
        <v>187</v>
      </c>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row>
    <row r="87" spans="1:28" ht="12.7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row>
    <row r="88" spans="1:28" ht="12.7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row>
    <row r="89" spans="1:28" ht="12.7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row>
    <row r="90" spans="1:28" ht="12.7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row>
    <row r="91" spans="1:28" ht="12.7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row>
    <row r="92" spans="1:28" ht="12.7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row>
    <row r="93" spans="1:28" ht="12.7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row>
    <row r="94" spans="1:28" ht="12.7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row>
    <row r="95" spans="1:28" ht="12.7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row>
    <row r="96" spans="1:28" ht="12.7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row>
    <row r="97" spans="1:28" ht="12.7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row>
    <row r="98" spans="1:28" ht="12.7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row>
    <row r="99" spans="1:28" ht="12.7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row>
    <row r="100" spans="1:28" ht="12.7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row>
    <row r="101" spans="1:28" ht="12.7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row>
    <row r="102" spans="1:28" ht="12.7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row>
    <row r="103" spans="1:28" ht="12.7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row>
    <row r="104" spans="1:28" ht="12.7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row>
    <row r="105" spans="1:28" ht="12.7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row>
    <row r="106" spans="1:28" ht="12.7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row>
    <row r="107" spans="1:28" ht="12.7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row>
    <row r="108" spans="1:28" ht="12.7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row>
    <row r="109" spans="1:28" ht="12.7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row>
    <row r="110" spans="1:28" ht="12.7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row>
    <row r="111" spans="1:28" ht="12.7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row>
    <row r="112" spans="1:28" ht="12.7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row>
    <row r="113" spans="1:28" ht="12.7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row>
    <row r="114" spans="1:28" ht="12.7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row>
    <row r="115" spans="1:28" ht="12.7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row>
    <row r="116" spans="1:28" ht="12.7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row>
    <row r="117" spans="1:28" ht="12.7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row>
    <row r="118" spans="1:28" ht="12.7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row>
    <row r="119" spans="1:28" ht="12.7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row>
    <row r="120" spans="1:28" ht="12.7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row>
    <row r="121" spans="1:28" ht="12.7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row>
    <row r="122" spans="1:28" ht="12.7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row>
    <row r="123" spans="1:28" ht="12.7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row>
    <row r="124" spans="1:28" ht="12.7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row>
    <row r="125" spans="1:28" ht="12.7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row>
    <row r="126" spans="1:28" ht="12.7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row>
    <row r="127" spans="1:28" ht="12.7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row>
    <row r="128" spans="1:28" ht="12.7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row>
    <row r="129" spans="1:28" ht="12.7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row>
    <row r="130" spans="1:28" ht="12.7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row>
    <row r="131" spans="1:28" ht="12.7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row>
    <row r="132" spans="1:28" ht="12.7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row>
    <row r="133" spans="1:28" ht="12.7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row>
    <row r="134" spans="1:28" ht="12.7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row>
    <row r="135" spans="1:28" ht="12.7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row>
    <row r="136" spans="1:28" ht="12.7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row>
    <row r="137" spans="1:28" ht="12.7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row>
    <row r="138" spans="1:28" ht="12.7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row>
    <row r="139" spans="1:28" ht="12.7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row>
    <row r="140" spans="1:28" ht="12.7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row>
    <row r="141" spans="1:28" ht="12.7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row>
    <row r="142" spans="1:28" ht="12.7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row>
    <row r="143" spans="1:28" ht="12.7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row>
    <row r="144" spans="1:28" ht="12.7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row>
    <row r="145" spans="1:28" ht="12.7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row>
    <row r="146" spans="1:28" ht="12.7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row>
    <row r="147" spans="1:28" ht="12.7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row>
    <row r="148" spans="1:28" ht="12.7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row>
    <row r="149" spans="1:28" ht="12.7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row>
    <row r="150" spans="1:28" ht="12.7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row>
    <row r="151" spans="1:28" ht="12.7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row>
    <row r="152" spans="16:28" ht="12.75">
      <c r="P152" s="14"/>
      <c r="Q152" s="14"/>
      <c r="R152" s="14"/>
      <c r="S152" s="14"/>
      <c r="T152" s="14"/>
      <c r="U152" s="14"/>
      <c r="V152" s="14"/>
      <c r="W152" s="14"/>
      <c r="X152" s="14"/>
      <c r="Y152" s="14"/>
      <c r="Z152" s="14"/>
      <c r="AA152" s="14"/>
      <c r="AB152" s="14"/>
    </row>
  </sheetData>
  <mergeCells count="3">
    <mergeCell ref="B1:H1"/>
    <mergeCell ref="B2:B3"/>
    <mergeCell ref="H2:H3"/>
  </mergeCells>
  <printOptions/>
  <pageMargins left="0.75" right="0.75" top="1" bottom="1" header="0.5" footer="0.5"/>
  <pageSetup horizontalDpi="600" verticalDpi="600" orientation="portrait" paperSize="9" scale="55" r:id="rId2"/>
  <rowBreaks count="1" manualBreakCount="1">
    <brk id="87" max="8" man="1"/>
  </rowBreaks>
  <drawing r:id="rId1"/>
</worksheet>
</file>

<file path=xl/worksheets/sheet4.xml><?xml version="1.0" encoding="utf-8"?>
<worksheet xmlns="http://schemas.openxmlformats.org/spreadsheetml/2006/main" xmlns:r="http://schemas.openxmlformats.org/officeDocument/2006/relationships">
  <dimension ref="A1:Q117"/>
  <sheetViews>
    <sheetView workbookViewId="0" topLeftCell="A1">
      <selection activeCell="A1" sqref="A1"/>
    </sheetView>
  </sheetViews>
  <sheetFormatPr defaultColWidth="11.421875" defaultRowHeight="12.75"/>
  <cols>
    <col min="1" max="1" width="2.7109375" style="113" customWidth="1"/>
    <col min="2" max="2" width="17.57421875" style="113" bestFit="1" customWidth="1"/>
    <col min="3" max="3" width="12.57421875" style="113" bestFit="1" customWidth="1"/>
    <col min="4" max="4" width="11.421875" style="113" customWidth="1"/>
    <col min="5" max="5" width="40.00390625" style="113" customWidth="1"/>
    <col min="6" max="6" width="18.140625" style="113" bestFit="1" customWidth="1"/>
    <col min="7" max="16384" width="11.421875" style="113" customWidth="1"/>
  </cols>
  <sheetData>
    <row r="1" spans="1:17" ht="12">
      <c r="A1" s="228"/>
      <c r="B1" s="228"/>
      <c r="C1" s="228"/>
      <c r="D1" s="228"/>
      <c r="E1" s="228"/>
      <c r="F1" s="228"/>
      <c r="G1" s="228"/>
      <c r="H1" s="228"/>
      <c r="I1" s="228"/>
      <c r="J1" s="228"/>
      <c r="K1" s="228"/>
      <c r="L1" s="228"/>
      <c r="M1" s="228"/>
      <c r="N1" s="228"/>
      <c r="O1" s="228"/>
      <c r="P1" s="228"/>
      <c r="Q1" s="228"/>
    </row>
    <row r="2" spans="1:17" ht="12">
      <c r="A2" s="228"/>
      <c r="B2" s="228"/>
      <c r="C2" s="228"/>
      <c r="D2" s="228"/>
      <c r="E2" s="228"/>
      <c r="F2" s="228"/>
      <c r="G2" s="228"/>
      <c r="H2" s="228"/>
      <c r="I2" s="228"/>
      <c r="J2" s="228"/>
      <c r="K2" s="228"/>
      <c r="L2" s="228"/>
      <c r="M2" s="228"/>
      <c r="N2" s="228"/>
      <c r="O2" s="228"/>
      <c r="P2" s="228"/>
      <c r="Q2" s="228"/>
    </row>
    <row r="3" spans="1:17" ht="26.25" customHeight="1">
      <c r="A3" s="228"/>
      <c r="B3" s="228"/>
      <c r="C3" s="228"/>
      <c r="D3" s="228"/>
      <c r="E3" s="228"/>
      <c r="F3" s="228"/>
      <c r="G3" s="228"/>
      <c r="H3" s="228"/>
      <c r="I3" s="228"/>
      <c r="J3" s="228"/>
      <c r="K3" s="228"/>
      <c r="L3" s="228"/>
      <c r="M3" s="228"/>
      <c r="N3" s="228"/>
      <c r="O3" s="228"/>
      <c r="P3" s="228"/>
      <c r="Q3" s="228"/>
    </row>
    <row r="4" spans="1:17" ht="12.75" thickBot="1">
      <c r="A4" s="228"/>
      <c r="B4" s="228"/>
      <c r="C4" s="228"/>
      <c r="D4" s="228"/>
      <c r="E4" s="228"/>
      <c r="F4" s="228"/>
      <c r="G4" s="228"/>
      <c r="H4" s="228"/>
      <c r="I4" s="228"/>
      <c r="J4" s="228"/>
      <c r="K4" s="228"/>
      <c r="L4" s="228"/>
      <c r="M4" s="228"/>
      <c r="N4" s="228"/>
      <c r="O4" s="228"/>
      <c r="P4" s="228"/>
      <c r="Q4" s="228"/>
    </row>
    <row r="5" spans="1:17" s="117" customFormat="1" ht="13.5">
      <c r="A5" s="229"/>
      <c r="B5" s="114" t="s">
        <v>11</v>
      </c>
      <c r="C5" s="115" t="s">
        <v>188</v>
      </c>
      <c r="D5" s="115" t="s">
        <v>357</v>
      </c>
      <c r="E5" s="115" t="s">
        <v>189</v>
      </c>
      <c r="F5" s="116" t="s">
        <v>190</v>
      </c>
      <c r="G5" s="229"/>
      <c r="H5" s="229"/>
      <c r="I5" s="229"/>
      <c r="J5" s="229"/>
      <c r="K5" s="229"/>
      <c r="L5" s="229"/>
      <c r="M5" s="229"/>
      <c r="N5" s="229"/>
      <c r="O5" s="229"/>
      <c r="P5" s="229"/>
      <c r="Q5" s="229"/>
    </row>
    <row r="6" spans="1:17" s="117" customFormat="1" ht="13.5">
      <c r="A6" s="229"/>
      <c r="B6" s="118"/>
      <c r="C6" s="119" t="s">
        <v>358</v>
      </c>
      <c r="D6" s="119"/>
      <c r="E6" s="119"/>
      <c r="F6" s="120" t="s">
        <v>191</v>
      </c>
      <c r="G6" s="229"/>
      <c r="H6" s="229"/>
      <c r="I6" s="229"/>
      <c r="J6" s="229"/>
      <c r="K6" s="229"/>
      <c r="L6" s="229"/>
      <c r="M6" s="229"/>
      <c r="N6" s="229"/>
      <c r="O6" s="229"/>
      <c r="P6" s="229"/>
      <c r="Q6" s="229"/>
    </row>
    <row r="7" spans="1:17" s="117" customFormat="1" ht="13.5">
      <c r="A7" s="229"/>
      <c r="B7" s="86" t="s">
        <v>359</v>
      </c>
      <c r="C7" s="99">
        <v>31.147000000000002</v>
      </c>
      <c r="D7" s="121">
        <v>1998</v>
      </c>
      <c r="E7" s="122" t="s">
        <v>192</v>
      </c>
      <c r="F7" s="123" t="s">
        <v>193</v>
      </c>
      <c r="G7" s="229"/>
      <c r="H7" s="230"/>
      <c r="I7" s="229"/>
      <c r="J7" s="229"/>
      <c r="K7" s="229"/>
      <c r="L7" s="229"/>
      <c r="M7" s="229"/>
      <c r="N7" s="229"/>
      <c r="O7" s="229"/>
      <c r="P7" s="229"/>
      <c r="Q7" s="229"/>
    </row>
    <row r="8" spans="1:17" ht="12">
      <c r="A8" s="228"/>
      <c r="B8" s="86" t="s">
        <v>194</v>
      </c>
      <c r="C8" s="99">
        <v>56.726827876649146</v>
      </c>
      <c r="D8" s="121">
        <v>1967</v>
      </c>
      <c r="E8" s="122" t="s">
        <v>195</v>
      </c>
      <c r="F8" s="124" t="s">
        <v>196</v>
      </c>
      <c r="G8" s="228"/>
      <c r="H8" s="231"/>
      <c r="I8" s="228"/>
      <c r="J8" s="228"/>
      <c r="K8" s="228"/>
      <c r="L8" s="228"/>
      <c r="M8" s="228"/>
      <c r="N8" s="228"/>
      <c r="O8" s="228"/>
      <c r="P8" s="228"/>
      <c r="Q8" s="228"/>
    </row>
    <row r="9" spans="1:17" ht="13.5">
      <c r="A9" s="228"/>
      <c r="B9" s="86" t="s">
        <v>360</v>
      </c>
      <c r="C9" s="99">
        <v>0.881975</v>
      </c>
      <c r="D9" s="121">
        <v>1989</v>
      </c>
      <c r="E9" s="122" t="s">
        <v>197</v>
      </c>
      <c r="F9" s="124" t="s">
        <v>17</v>
      </c>
      <c r="G9" s="228"/>
      <c r="H9" s="231"/>
      <c r="I9" s="228"/>
      <c r="J9" s="228"/>
      <c r="K9" s="228"/>
      <c r="L9" s="228"/>
      <c r="M9" s="228"/>
      <c r="N9" s="228"/>
      <c r="O9" s="228"/>
      <c r="P9" s="228"/>
      <c r="Q9" s="228"/>
    </row>
    <row r="10" spans="1:17" ht="12">
      <c r="A10" s="228"/>
      <c r="B10" s="86" t="s">
        <v>147</v>
      </c>
      <c r="C10" s="99">
        <v>54.9701752</v>
      </c>
      <c r="D10" s="121">
        <v>1980</v>
      </c>
      <c r="E10" s="122" t="s">
        <v>198</v>
      </c>
      <c r="F10" s="124" t="s">
        <v>147</v>
      </c>
      <c r="G10" s="228"/>
      <c r="H10" s="231"/>
      <c r="I10" s="228"/>
      <c r="J10" s="228"/>
      <c r="K10" s="228"/>
      <c r="L10" s="228"/>
      <c r="M10" s="228"/>
      <c r="N10" s="228"/>
      <c r="O10" s="228"/>
      <c r="P10" s="228"/>
      <c r="Q10" s="228"/>
    </row>
    <row r="11" spans="1:17" ht="12">
      <c r="A11" s="228"/>
      <c r="B11" s="86" t="s">
        <v>148</v>
      </c>
      <c r="C11" s="99">
        <v>144.8270395</v>
      </c>
      <c r="D11" s="121">
        <v>1984</v>
      </c>
      <c r="E11" s="122" t="s">
        <v>199</v>
      </c>
      <c r="F11" s="124" t="s">
        <v>200</v>
      </c>
      <c r="G11" s="228"/>
      <c r="H11" s="231"/>
      <c r="I11" s="228"/>
      <c r="J11" s="228"/>
      <c r="K11" s="228"/>
      <c r="L11" s="228"/>
      <c r="M11" s="228"/>
      <c r="N11" s="228"/>
      <c r="O11" s="228"/>
      <c r="P11" s="228"/>
      <c r="Q11" s="228"/>
    </row>
    <row r="12" spans="1:17" ht="12">
      <c r="A12" s="228"/>
      <c r="B12" s="102" t="s">
        <v>149</v>
      </c>
      <c r="C12" s="99">
        <v>722.1640247</v>
      </c>
      <c r="D12" s="121">
        <v>1969</v>
      </c>
      <c r="E12" s="122" t="s">
        <v>201</v>
      </c>
      <c r="F12" s="124" t="s">
        <v>202</v>
      </c>
      <c r="G12" s="228"/>
      <c r="H12" s="231"/>
      <c r="I12" s="228"/>
      <c r="J12" s="228"/>
      <c r="K12" s="228"/>
      <c r="L12" s="228"/>
      <c r="M12" s="228"/>
      <c r="N12" s="228"/>
      <c r="O12" s="228"/>
      <c r="P12" s="228"/>
      <c r="Q12" s="228"/>
    </row>
    <row r="13" spans="1:17" ht="12">
      <c r="A13" s="228"/>
      <c r="B13" s="86" t="s">
        <v>150</v>
      </c>
      <c r="C13" s="99">
        <v>183.43270239999998</v>
      </c>
      <c r="D13" s="121">
        <v>1970</v>
      </c>
      <c r="E13" s="122" t="s">
        <v>201</v>
      </c>
      <c r="F13" s="124" t="s">
        <v>202</v>
      </c>
      <c r="G13" s="228"/>
      <c r="H13" s="231"/>
      <c r="I13" s="228"/>
      <c r="J13" s="228"/>
      <c r="K13" s="228"/>
      <c r="L13" s="228"/>
      <c r="M13" s="228"/>
      <c r="N13" s="228"/>
      <c r="O13" s="228"/>
      <c r="P13" s="228"/>
      <c r="Q13" s="228"/>
    </row>
    <row r="14" spans="1:17" ht="12">
      <c r="A14" s="228"/>
      <c r="B14" s="86" t="s">
        <v>151</v>
      </c>
      <c r="C14" s="99">
        <v>17.4437956</v>
      </c>
      <c r="D14" s="121">
        <v>1988</v>
      </c>
      <c r="E14" s="122" t="s">
        <v>201</v>
      </c>
      <c r="F14" s="124" t="s">
        <v>202</v>
      </c>
      <c r="G14" s="228"/>
      <c r="H14" s="231"/>
      <c r="I14" s="228"/>
      <c r="J14" s="228"/>
      <c r="K14" s="228"/>
      <c r="L14" s="228"/>
      <c r="M14" s="228"/>
      <c r="N14" s="228"/>
      <c r="O14" s="228"/>
      <c r="P14" s="228"/>
      <c r="Q14" s="228"/>
    </row>
    <row r="15" spans="1:17" ht="13.5">
      <c r="A15" s="228"/>
      <c r="B15" s="86" t="s">
        <v>361</v>
      </c>
      <c r="C15" s="99">
        <v>0.47277899999999995</v>
      </c>
      <c r="D15" s="121">
        <v>1991</v>
      </c>
      <c r="E15" s="122" t="s">
        <v>197</v>
      </c>
      <c r="F15" s="124" t="s">
        <v>203</v>
      </c>
      <c r="G15" s="228"/>
      <c r="H15" s="231"/>
      <c r="I15" s="228"/>
      <c r="J15" s="228"/>
      <c r="K15" s="228"/>
      <c r="L15" s="228"/>
      <c r="M15" s="228"/>
      <c r="N15" s="228"/>
      <c r="O15" s="228"/>
      <c r="P15" s="228"/>
      <c r="Q15" s="228"/>
    </row>
    <row r="16" spans="1:17" ht="12">
      <c r="A16" s="228"/>
      <c r="B16" s="86" t="s">
        <v>152</v>
      </c>
      <c r="C16" s="99">
        <v>31.156499999999998</v>
      </c>
      <c r="D16" s="121">
        <v>1992</v>
      </c>
      <c r="E16" s="122" t="s">
        <v>198</v>
      </c>
      <c r="F16" s="124" t="s">
        <v>204</v>
      </c>
      <c r="G16" s="228"/>
      <c r="H16" s="231"/>
      <c r="I16" s="228"/>
      <c r="J16" s="228"/>
      <c r="K16" s="228"/>
      <c r="L16" s="228"/>
      <c r="M16" s="228"/>
      <c r="N16" s="228"/>
      <c r="O16" s="228"/>
      <c r="P16" s="228"/>
      <c r="Q16" s="228"/>
    </row>
    <row r="17" spans="1:17" ht="12">
      <c r="A17" s="228"/>
      <c r="B17" s="86" t="s">
        <v>35</v>
      </c>
      <c r="C17" s="99">
        <v>5.009066600000001</v>
      </c>
      <c r="D17" s="121">
        <v>2004</v>
      </c>
      <c r="E17" s="122" t="s">
        <v>205</v>
      </c>
      <c r="F17" s="124" t="s">
        <v>35</v>
      </c>
      <c r="G17" s="228"/>
      <c r="H17" s="231"/>
      <c r="I17" s="228"/>
      <c r="J17" s="228"/>
      <c r="K17" s="228"/>
      <c r="L17" s="228"/>
      <c r="M17" s="228"/>
      <c r="N17" s="228"/>
      <c r="O17" s="228"/>
      <c r="P17" s="228"/>
      <c r="Q17" s="228"/>
    </row>
    <row r="18" spans="1:17" ht="12">
      <c r="A18" s="228"/>
      <c r="B18" s="86" t="s">
        <v>153</v>
      </c>
      <c r="C18" s="99">
        <v>8.296</v>
      </c>
      <c r="D18" s="121">
        <v>1995</v>
      </c>
      <c r="E18" s="122" t="s">
        <v>205</v>
      </c>
      <c r="F18" s="124" t="s">
        <v>206</v>
      </c>
      <c r="G18" s="228"/>
      <c r="H18" s="231"/>
      <c r="I18" s="228"/>
      <c r="J18" s="228"/>
      <c r="K18" s="228"/>
      <c r="L18" s="228"/>
      <c r="M18" s="228"/>
      <c r="N18" s="228"/>
      <c r="O18" s="228"/>
      <c r="P18" s="228"/>
      <c r="Q18" s="228"/>
    </row>
    <row r="19" spans="1:17" ht="12">
      <c r="A19" s="228"/>
      <c r="B19" s="86" t="s">
        <v>154</v>
      </c>
      <c r="C19" s="99">
        <v>112.4</v>
      </c>
      <c r="D19" s="121">
        <v>1991</v>
      </c>
      <c r="E19" s="122" t="s">
        <v>198</v>
      </c>
      <c r="F19" s="124" t="s">
        <v>154</v>
      </c>
      <c r="G19" s="228"/>
      <c r="H19" s="231"/>
      <c r="I19" s="228"/>
      <c r="J19" s="228"/>
      <c r="K19" s="228"/>
      <c r="L19" s="228"/>
      <c r="M19" s="228"/>
      <c r="N19" s="228"/>
      <c r="O19" s="228"/>
      <c r="P19" s="228"/>
      <c r="Q19" s="228"/>
    </row>
    <row r="20" spans="1:17" ht="12">
      <c r="A20" s="228"/>
      <c r="B20" s="86" t="s">
        <v>207</v>
      </c>
      <c r="C20" s="99">
        <v>386.0810227</v>
      </c>
      <c r="D20" s="121">
        <v>1978</v>
      </c>
      <c r="E20" s="122" t="s">
        <v>205</v>
      </c>
      <c r="F20" s="124" t="s">
        <v>208</v>
      </c>
      <c r="G20" s="228"/>
      <c r="H20" s="231"/>
      <c r="I20" s="228"/>
      <c r="J20" s="228"/>
      <c r="K20" s="228"/>
      <c r="L20" s="228"/>
      <c r="M20" s="228"/>
      <c r="N20" s="228"/>
      <c r="O20" s="228"/>
      <c r="P20" s="228"/>
      <c r="Q20" s="228"/>
    </row>
    <row r="21" spans="1:17" ht="12">
      <c r="A21" s="228"/>
      <c r="B21" s="86" t="s">
        <v>209</v>
      </c>
      <c r="C21" s="99">
        <v>100.2327</v>
      </c>
      <c r="D21" s="121">
        <v>1978</v>
      </c>
      <c r="E21" s="122" t="s">
        <v>205</v>
      </c>
      <c r="F21" s="124" t="s">
        <v>208</v>
      </c>
      <c r="G21" s="228"/>
      <c r="H21" s="231"/>
      <c r="I21" s="228"/>
      <c r="J21" s="228"/>
      <c r="K21" s="228"/>
      <c r="L21" s="228"/>
      <c r="M21" s="228"/>
      <c r="N21" s="228"/>
      <c r="O21" s="228"/>
      <c r="P21" s="228"/>
      <c r="Q21" s="228"/>
    </row>
    <row r="22" spans="1:17" ht="12">
      <c r="A22" s="228"/>
      <c r="B22" s="86" t="s">
        <v>49</v>
      </c>
      <c r="C22" s="99">
        <v>20.044979</v>
      </c>
      <c r="D22" s="121">
        <v>1982</v>
      </c>
      <c r="E22" s="122" t="s">
        <v>205</v>
      </c>
      <c r="F22" s="124" t="s">
        <v>210</v>
      </c>
      <c r="G22" s="228"/>
      <c r="H22" s="231"/>
      <c r="I22" s="228"/>
      <c r="J22" s="228"/>
      <c r="K22" s="228"/>
      <c r="L22" s="228"/>
      <c r="M22" s="228"/>
      <c r="N22" s="228"/>
      <c r="O22" s="228"/>
      <c r="P22" s="228"/>
      <c r="Q22" s="228"/>
    </row>
    <row r="23" spans="1:17" ht="12">
      <c r="A23" s="228"/>
      <c r="B23" s="86" t="s">
        <v>211</v>
      </c>
      <c r="C23" s="99">
        <v>48.5087281</v>
      </c>
      <c r="D23" s="121">
        <v>1980</v>
      </c>
      <c r="E23" s="122" t="s">
        <v>212</v>
      </c>
      <c r="F23" s="124" t="s">
        <v>53</v>
      </c>
      <c r="G23" s="228"/>
      <c r="H23" s="231"/>
      <c r="I23" s="228"/>
      <c r="J23" s="228"/>
      <c r="K23" s="228"/>
      <c r="L23" s="228"/>
      <c r="M23" s="228"/>
      <c r="N23" s="228"/>
      <c r="O23" s="228"/>
      <c r="P23" s="228"/>
      <c r="Q23" s="228"/>
    </row>
    <row r="24" spans="1:17" ht="12">
      <c r="A24" s="228"/>
      <c r="B24" s="86" t="s">
        <v>155</v>
      </c>
      <c r="C24" s="99">
        <v>226.14785500000002</v>
      </c>
      <c r="D24" s="121">
        <v>1985</v>
      </c>
      <c r="E24" s="122" t="s">
        <v>205</v>
      </c>
      <c r="F24" s="124" t="s">
        <v>155</v>
      </c>
      <c r="G24" s="228"/>
      <c r="H24" s="231"/>
      <c r="I24" s="228"/>
      <c r="J24" s="228"/>
      <c r="K24" s="228"/>
      <c r="L24" s="228"/>
      <c r="M24" s="228"/>
      <c r="N24" s="228"/>
      <c r="O24" s="228"/>
      <c r="P24" s="228"/>
      <c r="Q24" s="228"/>
    </row>
    <row r="25" spans="1:17" ht="12">
      <c r="A25" s="228"/>
      <c r="B25" s="86" t="s">
        <v>55</v>
      </c>
      <c r="C25" s="99">
        <v>49.888000000000005</v>
      </c>
      <c r="D25" s="121">
        <v>1972</v>
      </c>
      <c r="E25" s="122" t="s">
        <v>198</v>
      </c>
      <c r="F25" s="124" t="s">
        <v>213</v>
      </c>
      <c r="G25" s="228"/>
      <c r="H25" s="231"/>
      <c r="I25" s="228"/>
      <c r="J25" s="228"/>
      <c r="K25" s="228"/>
      <c r="L25" s="228"/>
      <c r="M25" s="228"/>
      <c r="N25" s="228"/>
      <c r="O25" s="228"/>
      <c r="P25" s="228"/>
      <c r="Q25" s="228"/>
    </row>
    <row r="26" spans="1:17" ht="12">
      <c r="A26" s="228"/>
      <c r="B26" s="86" t="s">
        <v>51</v>
      </c>
      <c r="C26" s="99">
        <v>12.855713600000001</v>
      </c>
      <c r="D26" s="121">
        <v>1974</v>
      </c>
      <c r="E26" s="122" t="s">
        <v>214</v>
      </c>
      <c r="F26" s="124" t="s">
        <v>215</v>
      </c>
      <c r="G26" s="228"/>
      <c r="H26" s="231"/>
      <c r="I26" s="228"/>
      <c r="J26" s="228"/>
      <c r="K26" s="228"/>
      <c r="L26" s="228"/>
      <c r="M26" s="228"/>
      <c r="N26" s="228"/>
      <c r="O26" s="228"/>
      <c r="P26" s="228"/>
      <c r="Q26" s="228"/>
    </row>
    <row r="27" spans="1:17" ht="12">
      <c r="A27" s="228"/>
      <c r="B27" s="86" t="s">
        <v>156</v>
      </c>
      <c r="C27" s="99">
        <v>20.869912</v>
      </c>
      <c r="D27" s="121">
        <v>1982</v>
      </c>
      <c r="E27" s="122" t="s">
        <v>205</v>
      </c>
      <c r="F27" s="124" t="s">
        <v>156</v>
      </c>
      <c r="G27" s="228"/>
      <c r="H27" s="231"/>
      <c r="I27" s="228"/>
      <c r="J27" s="228"/>
      <c r="K27" s="228"/>
      <c r="L27" s="228"/>
      <c r="M27" s="228"/>
      <c r="N27" s="228"/>
      <c r="O27" s="228"/>
      <c r="P27" s="228"/>
      <c r="Q27" s="228"/>
    </row>
    <row r="28" spans="1:17" ht="12">
      <c r="A28" s="228"/>
      <c r="B28" s="86" t="s">
        <v>157</v>
      </c>
      <c r="C28" s="99">
        <v>25.45635253391246</v>
      </c>
      <c r="D28" s="121">
        <v>1994</v>
      </c>
      <c r="E28" s="122" t="s">
        <v>195</v>
      </c>
      <c r="F28" s="124" t="s">
        <v>157</v>
      </c>
      <c r="G28" s="228"/>
      <c r="H28" s="231"/>
      <c r="I28" s="228"/>
      <c r="J28" s="228"/>
      <c r="K28" s="228"/>
      <c r="L28" s="228"/>
      <c r="M28" s="228"/>
      <c r="N28" s="228"/>
      <c r="O28" s="228"/>
      <c r="P28" s="228"/>
      <c r="Q28" s="228"/>
    </row>
    <row r="29" spans="1:17" ht="12">
      <c r="A29" s="228"/>
      <c r="B29" s="86" t="s">
        <v>158</v>
      </c>
      <c r="C29" s="99">
        <v>79.7682502</v>
      </c>
      <c r="D29" s="121">
        <v>1997</v>
      </c>
      <c r="E29" s="122" t="s">
        <v>205</v>
      </c>
      <c r="F29" s="124" t="s">
        <v>216</v>
      </c>
      <c r="G29" s="228"/>
      <c r="H29" s="231"/>
      <c r="I29" s="228"/>
      <c r="J29" s="228"/>
      <c r="K29" s="228"/>
      <c r="L29" s="228"/>
      <c r="M29" s="228"/>
      <c r="N29" s="228"/>
      <c r="O29" s="228"/>
      <c r="P29" s="228"/>
      <c r="Q29" s="228"/>
    </row>
    <row r="30" spans="1:17" ht="12">
      <c r="A30" s="228"/>
      <c r="B30" s="86" t="s">
        <v>60</v>
      </c>
      <c r="C30" s="99">
        <v>74.11456399999999</v>
      </c>
      <c r="D30" s="121">
        <v>1994</v>
      </c>
      <c r="E30" s="122" t="s">
        <v>205</v>
      </c>
      <c r="F30" s="124">
        <v>193</v>
      </c>
      <c r="G30" s="228"/>
      <c r="H30" s="231"/>
      <c r="I30" s="228"/>
      <c r="J30" s="228"/>
      <c r="K30" s="228"/>
      <c r="L30" s="228"/>
      <c r="M30" s="228"/>
      <c r="N30" s="228"/>
      <c r="O30" s="228"/>
      <c r="P30" s="228"/>
      <c r="Q30" s="228"/>
    </row>
    <row r="31" spans="1:17" ht="12">
      <c r="A31" s="228"/>
      <c r="B31" s="86" t="s">
        <v>63</v>
      </c>
      <c r="C31" s="99">
        <v>38.61719003382173</v>
      </c>
      <c r="D31" s="121">
        <v>1987</v>
      </c>
      <c r="E31" s="122" t="s">
        <v>205</v>
      </c>
      <c r="F31" s="124" t="s">
        <v>63</v>
      </c>
      <c r="G31" s="228"/>
      <c r="H31" s="231"/>
      <c r="I31" s="228"/>
      <c r="J31" s="228"/>
      <c r="K31" s="228"/>
      <c r="L31" s="228"/>
      <c r="M31" s="228"/>
      <c r="N31" s="228"/>
      <c r="O31" s="228"/>
      <c r="P31" s="228"/>
      <c r="Q31" s="228"/>
    </row>
    <row r="32" spans="1:17" ht="12">
      <c r="A32" s="228"/>
      <c r="B32" s="86" t="s">
        <v>159</v>
      </c>
      <c r="C32" s="99">
        <v>14.14708</v>
      </c>
      <c r="D32" s="121">
        <v>1975</v>
      </c>
      <c r="E32" s="122" t="s">
        <v>217</v>
      </c>
      <c r="F32" s="124" t="s">
        <v>159</v>
      </c>
      <c r="G32" s="228"/>
      <c r="H32" s="231"/>
      <c r="I32" s="228"/>
      <c r="J32" s="228"/>
      <c r="K32" s="228"/>
      <c r="L32" s="228"/>
      <c r="M32" s="228"/>
      <c r="N32" s="228"/>
      <c r="O32" s="228"/>
      <c r="P32" s="228"/>
      <c r="Q32" s="228"/>
    </row>
    <row r="33" spans="1:17" ht="12">
      <c r="A33" s="228"/>
      <c r="B33" s="86" t="s">
        <v>160</v>
      </c>
      <c r="C33" s="99">
        <v>37.11275</v>
      </c>
      <c r="D33" s="121">
        <v>1986</v>
      </c>
      <c r="E33" s="122" t="s">
        <v>198</v>
      </c>
      <c r="F33" s="124" t="s">
        <v>160</v>
      </c>
      <c r="G33" s="228"/>
      <c r="H33" s="231"/>
      <c r="I33" s="228"/>
      <c r="J33" s="228"/>
      <c r="K33" s="228"/>
      <c r="L33" s="228"/>
      <c r="M33" s="228"/>
      <c r="N33" s="228"/>
      <c r="O33" s="228"/>
      <c r="P33" s="228"/>
      <c r="Q33" s="228"/>
    </row>
    <row r="34" spans="1:17" ht="12">
      <c r="A34" s="228"/>
      <c r="B34" s="86" t="s">
        <v>161</v>
      </c>
      <c r="C34" s="99">
        <v>103.0328099</v>
      </c>
      <c r="D34" s="121">
        <v>1992</v>
      </c>
      <c r="E34" s="122" t="s">
        <v>205</v>
      </c>
      <c r="F34" s="124" t="s">
        <v>161</v>
      </c>
      <c r="G34" s="228"/>
      <c r="H34" s="231"/>
      <c r="I34" s="228"/>
      <c r="J34" s="228"/>
      <c r="K34" s="228"/>
      <c r="L34" s="228"/>
      <c r="M34" s="228"/>
      <c r="N34" s="228"/>
      <c r="O34" s="228"/>
      <c r="P34" s="228"/>
      <c r="Q34" s="228"/>
    </row>
    <row r="35" spans="1:17" ht="13.5">
      <c r="A35" s="228"/>
      <c r="B35" s="86" t="s">
        <v>362</v>
      </c>
      <c r="C35" s="99">
        <v>397.3</v>
      </c>
      <c r="D35" s="121">
        <v>1997</v>
      </c>
      <c r="E35" s="122" t="s">
        <v>198</v>
      </c>
      <c r="F35" s="124" t="s">
        <v>218</v>
      </c>
      <c r="G35" s="228"/>
      <c r="H35" s="231"/>
      <c r="I35" s="228"/>
      <c r="J35" s="228"/>
      <c r="K35" s="228"/>
      <c r="L35" s="228"/>
      <c r="M35" s="228"/>
      <c r="N35" s="228"/>
      <c r="O35" s="228"/>
      <c r="P35" s="228"/>
      <c r="Q35" s="228"/>
    </row>
    <row r="36" spans="1:17" ht="13.5">
      <c r="A36" s="228"/>
      <c r="B36" s="86" t="s">
        <v>363</v>
      </c>
      <c r="C36" s="99">
        <v>476.3764872</v>
      </c>
      <c r="D36" s="121">
        <v>1979</v>
      </c>
      <c r="E36" s="122" t="s">
        <v>198</v>
      </c>
      <c r="F36" s="124" t="s">
        <v>219</v>
      </c>
      <c r="G36" s="228"/>
      <c r="H36" s="231"/>
      <c r="I36" s="228"/>
      <c r="J36" s="228"/>
      <c r="K36" s="228"/>
      <c r="L36" s="228"/>
      <c r="M36" s="228"/>
      <c r="N36" s="228"/>
      <c r="O36" s="228"/>
      <c r="P36" s="228"/>
      <c r="Q36" s="228"/>
    </row>
    <row r="37" spans="1:17" ht="12">
      <c r="A37" s="228"/>
      <c r="B37" s="86" t="s">
        <v>162</v>
      </c>
      <c r="C37" s="99">
        <v>60.215081999999995</v>
      </c>
      <c r="D37" s="121">
        <v>1984</v>
      </c>
      <c r="E37" s="122" t="s">
        <v>198</v>
      </c>
      <c r="F37" s="124" t="s">
        <v>162</v>
      </c>
      <c r="G37" s="228"/>
      <c r="H37" s="231"/>
      <c r="I37" s="228"/>
      <c r="J37" s="228"/>
      <c r="K37" s="228"/>
      <c r="L37" s="228"/>
      <c r="M37" s="228"/>
      <c r="N37" s="228"/>
      <c r="O37" s="228"/>
      <c r="P37" s="228"/>
      <c r="Q37" s="228"/>
    </row>
    <row r="38" spans="1:17" ht="12">
      <c r="A38" s="228"/>
      <c r="B38" s="86" t="s">
        <v>163</v>
      </c>
      <c r="C38" s="99">
        <v>28.246723</v>
      </c>
      <c r="D38" s="121">
        <v>1981</v>
      </c>
      <c r="E38" s="122" t="s">
        <v>198</v>
      </c>
      <c r="F38" s="124" t="s">
        <v>220</v>
      </c>
      <c r="G38" s="228"/>
      <c r="H38" s="231"/>
      <c r="I38" s="228"/>
      <c r="J38" s="228"/>
      <c r="K38" s="228"/>
      <c r="L38" s="228"/>
      <c r="M38" s="228"/>
      <c r="N38" s="228"/>
      <c r="O38" s="228"/>
      <c r="P38" s="228"/>
      <c r="Q38" s="228"/>
    </row>
    <row r="39" spans="1:17" ht="12">
      <c r="A39" s="228"/>
      <c r="B39" s="86" t="s">
        <v>164</v>
      </c>
      <c r="C39" s="99">
        <v>5.96879852611708</v>
      </c>
      <c r="D39" s="121">
        <v>2003</v>
      </c>
      <c r="E39" s="122" t="s">
        <v>195</v>
      </c>
      <c r="F39" s="124" t="s">
        <v>164</v>
      </c>
      <c r="G39" s="228"/>
      <c r="H39" s="231"/>
      <c r="I39" s="228"/>
      <c r="J39" s="228"/>
      <c r="K39" s="228"/>
      <c r="L39" s="228"/>
      <c r="M39" s="228"/>
      <c r="N39" s="228"/>
      <c r="O39" s="228"/>
      <c r="P39" s="228"/>
      <c r="Q39" s="228"/>
    </row>
    <row r="40" spans="1:17" ht="12">
      <c r="A40" s="228"/>
      <c r="B40" s="86" t="s">
        <v>165</v>
      </c>
      <c r="C40" s="99">
        <v>17.810698000000002</v>
      </c>
      <c r="D40" s="121">
        <v>1982</v>
      </c>
      <c r="E40" s="122" t="s">
        <v>195</v>
      </c>
      <c r="F40" s="124" t="s">
        <v>221</v>
      </c>
      <c r="G40" s="228"/>
      <c r="H40" s="231"/>
      <c r="I40" s="228"/>
      <c r="J40" s="228"/>
      <c r="K40" s="228"/>
      <c r="L40" s="228"/>
      <c r="M40" s="228"/>
      <c r="N40" s="228"/>
      <c r="O40" s="228"/>
      <c r="P40" s="228"/>
      <c r="Q40" s="228"/>
    </row>
    <row r="41" spans="1:17" ht="12">
      <c r="A41" s="228"/>
      <c r="B41" s="86" t="s">
        <v>116</v>
      </c>
      <c r="C41" s="99">
        <v>10.90142</v>
      </c>
      <c r="D41" s="121">
        <v>1990</v>
      </c>
      <c r="E41" s="122" t="s">
        <v>222</v>
      </c>
      <c r="F41" s="124">
        <v>102</v>
      </c>
      <c r="G41" s="228"/>
      <c r="H41" s="231"/>
      <c r="I41" s="228"/>
      <c r="J41" s="228"/>
      <c r="K41" s="228"/>
      <c r="L41" s="228"/>
      <c r="M41" s="228"/>
      <c r="N41" s="228"/>
      <c r="O41" s="228"/>
      <c r="P41" s="228"/>
      <c r="Q41" s="228"/>
    </row>
    <row r="42" spans="1:17" ht="12">
      <c r="A42" s="228"/>
      <c r="B42" s="86" t="s">
        <v>223</v>
      </c>
      <c r="C42" s="99">
        <v>162.71341499999997</v>
      </c>
      <c r="D42" s="121">
        <v>1974</v>
      </c>
      <c r="E42" s="122" t="s">
        <v>205</v>
      </c>
      <c r="F42" s="124" t="s">
        <v>223</v>
      </c>
      <c r="G42" s="228"/>
      <c r="H42" s="231"/>
      <c r="I42" s="228"/>
      <c r="J42" s="228"/>
      <c r="K42" s="228"/>
      <c r="L42" s="228"/>
      <c r="M42" s="228"/>
      <c r="N42" s="228"/>
      <c r="O42" s="228"/>
      <c r="P42" s="228"/>
      <c r="Q42" s="228"/>
    </row>
    <row r="43" spans="1:17" ht="12">
      <c r="A43" s="228"/>
      <c r="B43" s="86" t="s">
        <v>224</v>
      </c>
      <c r="C43" s="99">
        <v>120.8718384</v>
      </c>
      <c r="D43" s="121">
        <v>1981</v>
      </c>
      <c r="E43" s="122" t="s">
        <v>205</v>
      </c>
      <c r="F43" s="124" t="s">
        <v>224</v>
      </c>
      <c r="G43" s="228"/>
      <c r="H43" s="231"/>
      <c r="I43" s="228"/>
      <c r="J43" s="228"/>
      <c r="K43" s="228"/>
      <c r="L43" s="228"/>
      <c r="M43" s="228"/>
      <c r="N43" s="228"/>
      <c r="O43" s="228"/>
      <c r="P43" s="228"/>
      <c r="Q43" s="228"/>
    </row>
    <row r="44" spans="1:17" ht="12">
      <c r="A44" s="228"/>
      <c r="B44" s="86" t="s">
        <v>120</v>
      </c>
      <c r="C44" s="99">
        <v>249.2852</v>
      </c>
      <c r="D44" s="121">
        <v>1979</v>
      </c>
      <c r="E44" s="122" t="s">
        <v>205</v>
      </c>
      <c r="F44" s="124" t="s">
        <v>120</v>
      </c>
      <c r="G44" s="228"/>
      <c r="H44" s="231"/>
      <c r="I44" s="228"/>
      <c r="J44" s="228"/>
      <c r="K44" s="228"/>
      <c r="L44" s="228"/>
      <c r="M44" s="228"/>
      <c r="N44" s="228"/>
      <c r="O44" s="228"/>
      <c r="P44" s="228"/>
      <c r="Q44" s="228"/>
    </row>
    <row r="45" spans="1:17" ht="13.5">
      <c r="A45" s="228"/>
      <c r="B45" s="86" t="s">
        <v>364</v>
      </c>
      <c r="C45" s="99">
        <v>190.73565680000002</v>
      </c>
      <c r="D45" s="121">
        <v>1984</v>
      </c>
      <c r="E45" s="122" t="s">
        <v>205</v>
      </c>
      <c r="F45" s="124" t="s">
        <v>122</v>
      </c>
      <c r="G45" s="228"/>
      <c r="H45" s="231"/>
      <c r="I45" s="228"/>
      <c r="J45" s="228"/>
      <c r="K45" s="228"/>
      <c r="L45" s="228"/>
      <c r="M45" s="228"/>
      <c r="N45" s="228"/>
      <c r="O45" s="228"/>
      <c r="P45" s="228"/>
      <c r="Q45" s="228"/>
    </row>
    <row r="46" spans="1:17" ht="12">
      <c r="A46" s="228"/>
      <c r="B46" s="86" t="s">
        <v>43</v>
      </c>
      <c r="C46" s="99">
        <v>692.9986564</v>
      </c>
      <c r="D46" s="121">
        <v>1974</v>
      </c>
      <c r="E46" s="122" t="s">
        <v>205</v>
      </c>
      <c r="F46" s="124" t="s">
        <v>43</v>
      </c>
      <c r="G46" s="228"/>
      <c r="H46" s="231"/>
      <c r="I46" s="228"/>
      <c r="J46" s="228"/>
      <c r="K46" s="228"/>
      <c r="L46" s="228"/>
      <c r="M46" s="228"/>
      <c r="N46" s="228"/>
      <c r="O46" s="228"/>
      <c r="P46" s="228"/>
      <c r="Q46" s="228"/>
    </row>
    <row r="47" spans="1:17" ht="12">
      <c r="A47" s="228"/>
      <c r="B47" s="86" t="s">
        <v>166</v>
      </c>
      <c r="C47" s="99">
        <v>46.603529</v>
      </c>
      <c r="D47" s="121">
        <v>1977</v>
      </c>
      <c r="E47" s="122" t="s">
        <v>205</v>
      </c>
      <c r="F47" s="124" t="s">
        <v>225</v>
      </c>
      <c r="G47" s="228"/>
      <c r="H47" s="231"/>
      <c r="I47" s="228"/>
      <c r="J47" s="228"/>
      <c r="K47" s="228"/>
      <c r="L47" s="228"/>
      <c r="M47" s="228"/>
      <c r="N47" s="228"/>
      <c r="O47" s="228"/>
      <c r="P47" s="228"/>
      <c r="Q47" s="228"/>
    </row>
    <row r="48" spans="1:17" ht="12">
      <c r="A48" s="228"/>
      <c r="B48" s="86" t="s">
        <v>167</v>
      </c>
      <c r="C48" s="99">
        <v>44.23505659999999</v>
      </c>
      <c r="D48" s="121">
        <v>1976</v>
      </c>
      <c r="E48" s="122" t="s">
        <v>205</v>
      </c>
      <c r="F48" s="124" t="s">
        <v>167</v>
      </c>
      <c r="G48" s="228"/>
      <c r="H48" s="231"/>
      <c r="I48" s="228"/>
      <c r="J48" s="228"/>
      <c r="K48" s="228"/>
      <c r="L48" s="228"/>
      <c r="M48" s="228"/>
      <c r="N48" s="228"/>
      <c r="O48" s="228"/>
      <c r="P48" s="228"/>
      <c r="Q48" s="228"/>
    </row>
    <row r="49" spans="1:17" ht="12">
      <c r="A49" s="228"/>
      <c r="B49" s="86" t="s">
        <v>168</v>
      </c>
      <c r="C49" s="99">
        <v>12.739967</v>
      </c>
      <c r="D49" s="121">
        <v>1996</v>
      </c>
      <c r="E49" s="122" t="s">
        <v>205</v>
      </c>
      <c r="F49" s="124" t="s">
        <v>168</v>
      </c>
      <c r="G49" s="228"/>
      <c r="H49" s="231"/>
      <c r="I49" s="228"/>
      <c r="J49" s="228"/>
      <c r="K49" s="228"/>
      <c r="L49" s="228"/>
      <c r="M49" s="228"/>
      <c r="N49" s="228"/>
      <c r="O49" s="228"/>
      <c r="P49" s="228"/>
      <c r="Q49" s="228"/>
    </row>
    <row r="50" spans="1:17" ht="12">
      <c r="A50" s="228"/>
      <c r="B50" s="86" t="s">
        <v>129</v>
      </c>
      <c r="C50" s="99">
        <v>11.6905422</v>
      </c>
      <c r="D50" s="121">
        <v>1983</v>
      </c>
      <c r="E50" s="122" t="s">
        <v>214</v>
      </c>
      <c r="F50" s="124" t="s">
        <v>226</v>
      </c>
      <c r="G50" s="228"/>
      <c r="H50" s="231"/>
      <c r="I50" s="228"/>
      <c r="J50" s="228"/>
      <c r="K50" s="228"/>
      <c r="L50" s="228"/>
      <c r="M50" s="228"/>
      <c r="N50" s="228"/>
      <c r="O50" s="228"/>
      <c r="P50" s="228"/>
      <c r="Q50" s="228"/>
    </row>
    <row r="51" spans="1:17" ht="12">
      <c r="A51" s="228"/>
      <c r="B51" s="86" t="s">
        <v>169</v>
      </c>
      <c r="C51" s="99">
        <v>37.163169</v>
      </c>
      <c r="D51" s="121">
        <v>1970</v>
      </c>
      <c r="E51" s="122" t="s">
        <v>201</v>
      </c>
      <c r="F51" s="124" t="s">
        <v>169</v>
      </c>
      <c r="G51" s="228"/>
      <c r="H51" s="231"/>
      <c r="I51" s="228"/>
      <c r="J51" s="228"/>
      <c r="K51" s="228"/>
      <c r="L51" s="228"/>
      <c r="M51" s="228"/>
      <c r="N51" s="228"/>
      <c r="O51" s="228"/>
      <c r="P51" s="228"/>
      <c r="Q51" s="228"/>
    </row>
    <row r="52" spans="1:17" ht="12">
      <c r="A52" s="228"/>
      <c r="B52" s="86" t="s">
        <v>135</v>
      </c>
      <c r="C52" s="99">
        <v>73.5585839</v>
      </c>
      <c r="D52" s="121">
        <v>1987</v>
      </c>
      <c r="E52" s="122" t="s">
        <v>205</v>
      </c>
      <c r="F52" s="124" t="s">
        <v>227</v>
      </c>
      <c r="G52" s="228"/>
      <c r="H52" s="231"/>
      <c r="I52" s="228"/>
      <c r="J52" s="228"/>
      <c r="K52" s="228"/>
      <c r="L52" s="228"/>
      <c r="M52" s="228"/>
      <c r="N52" s="228"/>
      <c r="O52" s="228"/>
      <c r="P52" s="228"/>
      <c r="Q52" s="228"/>
    </row>
    <row r="53" spans="1:17" ht="13.5">
      <c r="A53" s="228"/>
      <c r="B53" s="86" t="s">
        <v>365</v>
      </c>
      <c r="C53" s="99">
        <v>1614.2812775999998</v>
      </c>
      <c r="D53" s="121">
        <v>1979</v>
      </c>
      <c r="E53" s="122" t="s">
        <v>198</v>
      </c>
      <c r="F53" s="124" t="s">
        <v>228</v>
      </c>
      <c r="G53" s="228"/>
      <c r="H53" s="231"/>
      <c r="I53" s="228"/>
      <c r="J53" s="228"/>
      <c r="K53" s="228"/>
      <c r="L53" s="228"/>
      <c r="M53" s="228"/>
      <c r="N53" s="228"/>
      <c r="O53" s="228"/>
      <c r="P53" s="228"/>
      <c r="Q53" s="228"/>
    </row>
    <row r="54" spans="1:17" ht="13.5">
      <c r="A54" s="228"/>
      <c r="B54" s="86" t="s">
        <v>366</v>
      </c>
      <c r="C54" s="99"/>
      <c r="D54" s="121">
        <v>1983</v>
      </c>
      <c r="E54" s="122" t="s">
        <v>205</v>
      </c>
      <c r="F54" s="124" t="s">
        <v>228</v>
      </c>
      <c r="G54" s="228"/>
      <c r="H54" s="231"/>
      <c r="I54" s="228"/>
      <c r="J54" s="228"/>
      <c r="K54" s="228"/>
      <c r="L54" s="228"/>
      <c r="M54" s="228"/>
      <c r="N54" s="228"/>
      <c r="O54" s="228"/>
      <c r="P54" s="228"/>
      <c r="Q54" s="228"/>
    </row>
    <row r="55" spans="1:17" ht="12">
      <c r="A55" s="228"/>
      <c r="B55" s="86" t="s">
        <v>170</v>
      </c>
      <c r="C55" s="99">
        <v>19.0369642</v>
      </c>
      <c r="D55" s="121">
        <v>1996</v>
      </c>
      <c r="E55" s="122" t="s">
        <v>198</v>
      </c>
      <c r="F55" s="124">
        <v>190</v>
      </c>
      <c r="G55" s="228"/>
      <c r="H55" s="231"/>
      <c r="I55" s="228"/>
      <c r="J55" s="228"/>
      <c r="K55" s="228"/>
      <c r="L55" s="228"/>
      <c r="M55" s="228"/>
      <c r="N55" s="228"/>
      <c r="O55" s="228"/>
      <c r="P55" s="228"/>
      <c r="Q55" s="228"/>
    </row>
    <row r="56" spans="1:17" ht="13.5">
      <c r="A56" s="228"/>
      <c r="B56" s="86" t="s">
        <v>367</v>
      </c>
      <c r="C56" s="99">
        <v>67.8</v>
      </c>
      <c r="D56" s="121">
        <v>1983</v>
      </c>
      <c r="E56" s="122" t="s">
        <v>205</v>
      </c>
      <c r="F56" s="124" t="s">
        <v>229</v>
      </c>
      <c r="G56" s="228"/>
      <c r="H56" s="231"/>
      <c r="I56" s="228"/>
      <c r="J56" s="228"/>
      <c r="K56" s="228"/>
      <c r="L56" s="228"/>
      <c r="M56" s="228"/>
      <c r="N56" s="228"/>
      <c r="O56" s="228"/>
      <c r="P56" s="228"/>
      <c r="Q56" s="228"/>
    </row>
    <row r="57" spans="1:17" ht="12">
      <c r="A57" s="228"/>
      <c r="B57" s="86" t="s">
        <v>171</v>
      </c>
      <c r="C57" s="125">
        <v>89.78579659999998</v>
      </c>
      <c r="D57" s="121">
        <v>1976</v>
      </c>
      <c r="E57" s="122" t="s">
        <v>214</v>
      </c>
      <c r="F57" s="124" t="s">
        <v>230</v>
      </c>
      <c r="G57" s="228"/>
      <c r="H57" s="231"/>
      <c r="I57" s="228"/>
      <c r="J57" s="228"/>
      <c r="K57" s="228"/>
      <c r="L57" s="228"/>
      <c r="M57" s="228"/>
      <c r="N57" s="228"/>
      <c r="O57" s="228"/>
      <c r="P57" s="228"/>
      <c r="Q57" s="228"/>
    </row>
    <row r="58" spans="1:17" ht="12">
      <c r="A58" s="228"/>
      <c r="B58" s="86" t="s">
        <v>172</v>
      </c>
      <c r="C58" s="125">
        <v>10.609905699999999</v>
      </c>
      <c r="D58" s="126">
        <v>2000</v>
      </c>
      <c r="E58" s="122" t="s">
        <v>205</v>
      </c>
      <c r="F58" s="123">
        <v>128</v>
      </c>
      <c r="G58" s="228"/>
      <c r="H58" s="231"/>
      <c r="I58" s="228"/>
      <c r="J58" s="228"/>
      <c r="K58" s="228"/>
      <c r="L58" s="228"/>
      <c r="M58" s="228"/>
      <c r="N58" s="228"/>
      <c r="O58" s="228"/>
      <c r="P58" s="228"/>
      <c r="Q58" s="228"/>
    </row>
    <row r="59" spans="1:17" ht="12">
      <c r="A59" s="228"/>
      <c r="B59" s="86" t="s">
        <v>173</v>
      </c>
      <c r="C59" s="99">
        <v>3.843</v>
      </c>
      <c r="D59" s="121">
        <v>1991</v>
      </c>
      <c r="E59" s="122" t="s">
        <v>198</v>
      </c>
      <c r="F59" s="124" t="s">
        <v>231</v>
      </c>
      <c r="G59" s="228"/>
      <c r="H59" s="231"/>
      <c r="I59" s="228"/>
      <c r="J59" s="228"/>
      <c r="K59" s="228"/>
      <c r="L59" s="228"/>
      <c r="M59" s="228"/>
      <c r="N59" s="228"/>
      <c r="O59" s="228"/>
      <c r="P59" s="228"/>
      <c r="Q59" s="228"/>
    </row>
    <row r="60" spans="1:17" ht="12">
      <c r="A60" s="228"/>
      <c r="B60" s="86" t="s">
        <v>174</v>
      </c>
      <c r="C60" s="99">
        <v>178.59746999999996</v>
      </c>
      <c r="D60" s="121">
        <v>1975</v>
      </c>
      <c r="E60" s="122" t="s">
        <v>214</v>
      </c>
      <c r="F60" s="124" t="s">
        <v>174</v>
      </c>
      <c r="G60" s="228"/>
      <c r="H60" s="231"/>
      <c r="I60" s="228"/>
      <c r="J60" s="228"/>
      <c r="K60" s="228"/>
      <c r="L60" s="228"/>
      <c r="M60" s="228"/>
      <c r="N60" s="228"/>
      <c r="O60" s="228"/>
      <c r="P60" s="228"/>
      <c r="Q60" s="228"/>
    </row>
    <row r="61" spans="1:17" ht="12">
      <c r="A61" s="228"/>
      <c r="B61" s="86" t="s">
        <v>416</v>
      </c>
      <c r="C61" s="99">
        <v>15.078298</v>
      </c>
      <c r="D61" s="121">
        <v>1984</v>
      </c>
      <c r="E61" s="122" t="s">
        <v>212</v>
      </c>
      <c r="F61" s="124" t="s">
        <v>232</v>
      </c>
      <c r="G61" s="228"/>
      <c r="H61" s="231"/>
      <c r="I61" s="228"/>
      <c r="J61" s="228"/>
      <c r="K61" s="228"/>
      <c r="L61" s="228"/>
      <c r="M61" s="228"/>
      <c r="N61" s="228"/>
      <c r="O61" s="228"/>
      <c r="P61" s="228"/>
      <c r="Q61" s="228"/>
    </row>
    <row r="62" spans="1:17" ht="12">
      <c r="A62" s="228"/>
      <c r="B62" s="86" t="s">
        <v>421</v>
      </c>
      <c r="C62" s="99">
        <v>61.058218</v>
      </c>
      <c r="D62" s="121">
        <v>1981</v>
      </c>
      <c r="E62" s="122" t="s">
        <v>205</v>
      </c>
      <c r="F62" s="124" t="s">
        <v>233</v>
      </c>
      <c r="G62" s="228"/>
      <c r="H62" s="231"/>
      <c r="I62" s="228"/>
      <c r="J62" s="228"/>
      <c r="K62" s="228"/>
      <c r="L62" s="228"/>
      <c r="M62" s="228"/>
      <c r="N62" s="228"/>
      <c r="O62" s="228"/>
      <c r="P62" s="228"/>
      <c r="Q62" s="228"/>
    </row>
    <row r="63" spans="1:17" ht="12">
      <c r="A63" s="228"/>
      <c r="B63" s="86" t="s">
        <v>175</v>
      </c>
      <c r="C63" s="99">
        <v>60.7778357</v>
      </c>
      <c r="D63" s="121">
        <v>1986</v>
      </c>
      <c r="E63" s="122" t="s">
        <v>205</v>
      </c>
      <c r="F63" s="124" t="s">
        <v>227</v>
      </c>
      <c r="G63" s="228"/>
      <c r="H63" s="231"/>
      <c r="I63" s="228"/>
      <c r="J63" s="228"/>
      <c r="K63" s="228"/>
      <c r="L63" s="228"/>
      <c r="M63" s="228"/>
      <c r="N63" s="228"/>
      <c r="O63" s="228"/>
      <c r="P63" s="228"/>
      <c r="Q63" s="228"/>
    </row>
    <row r="64" spans="1:17" ht="13.5">
      <c r="A64" s="228"/>
      <c r="B64" s="86" t="s">
        <v>368</v>
      </c>
      <c r="C64" s="99">
        <v>8.72</v>
      </c>
      <c r="D64" s="121">
        <v>2003</v>
      </c>
      <c r="E64" s="122" t="s">
        <v>198</v>
      </c>
      <c r="F64" s="124">
        <v>36</v>
      </c>
      <c r="G64" s="228"/>
      <c r="H64" s="231"/>
      <c r="I64" s="228"/>
      <c r="J64" s="228"/>
      <c r="K64" s="228"/>
      <c r="L64" s="228"/>
      <c r="M64" s="228"/>
      <c r="N64" s="228"/>
      <c r="O64" s="228"/>
      <c r="P64" s="228"/>
      <c r="Q64" s="228"/>
    </row>
    <row r="65" spans="1:17" ht="12">
      <c r="A65" s="228"/>
      <c r="B65" s="86" t="s">
        <v>176</v>
      </c>
      <c r="C65" s="99">
        <v>89.56096620000001</v>
      </c>
      <c r="D65" s="121">
        <v>1986</v>
      </c>
      <c r="E65" s="122" t="s">
        <v>205</v>
      </c>
      <c r="F65" s="124" t="s">
        <v>176</v>
      </c>
      <c r="G65" s="228"/>
      <c r="H65" s="231"/>
      <c r="I65" s="228"/>
      <c r="J65" s="228"/>
      <c r="K65" s="228"/>
      <c r="L65" s="228"/>
      <c r="M65" s="228"/>
      <c r="N65" s="228"/>
      <c r="O65" s="228"/>
      <c r="P65" s="228"/>
      <c r="Q65" s="228"/>
    </row>
    <row r="66" spans="1:17" ht="13.5">
      <c r="A66" s="228"/>
      <c r="B66" s="86" t="s">
        <v>369</v>
      </c>
      <c r="C66" s="99">
        <v>14.253699999999998</v>
      </c>
      <c r="D66" s="121">
        <v>1993</v>
      </c>
      <c r="E66" s="122" t="s">
        <v>205</v>
      </c>
      <c r="F66" s="124" t="s">
        <v>234</v>
      </c>
      <c r="G66" s="228"/>
      <c r="H66" s="231"/>
      <c r="I66" s="228"/>
      <c r="J66" s="228"/>
      <c r="K66" s="228"/>
      <c r="L66" s="228"/>
      <c r="M66" s="228"/>
      <c r="N66" s="228"/>
      <c r="O66" s="228"/>
      <c r="P66" s="228"/>
      <c r="Q66" s="228"/>
    </row>
    <row r="67" spans="1:17" ht="12.75" thickBot="1">
      <c r="A67" s="228"/>
      <c r="B67" s="127" t="s">
        <v>177</v>
      </c>
      <c r="C67" s="128">
        <v>360.06302469434297</v>
      </c>
      <c r="D67" s="129">
        <v>1981</v>
      </c>
      <c r="E67" s="130" t="s">
        <v>205</v>
      </c>
      <c r="F67" s="131" t="s">
        <v>177</v>
      </c>
      <c r="G67" s="228"/>
      <c r="H67" s="228"/>
      <c r="I67" s="228"/>
      <c r="J67" s="228"/>
      <c r="K67" s="228"/>
      <c r="L67" s="228"/>
      <c r="M67" s="228"/>
      <c r="N67" s="228"/>
      <c r="O67" s="228"/>
      <c r="P67" s="228"/>
      <c r="Q67" s="228"/>
    </row>
    <row r="68" spans="1:17" ht="12">
      <c r="A68" s="228"/>
      <c r="B68" s="228"/>
      <c r="C68" s="228"/>
      <c r="D68" s="232"/>
      <c r="E68" s="228"/>
      <c r="F68" s="232"/>
      <c r="G68" s="228"/>
      <c r="H68" s="228"/>
      <c r="I68" s="228"/>
      <c r="J68" s="228"/>
      <c r="K68" s="228"/>
      <c r="L68" s="228"/>
      <c r="M68" s="228"/>
      <c r="N68" s="228"/>
      <c r="O68" s="228"/>
      <c r="P68" s="228"/>
      <c r="Q68" s="228"/>
    </row>
    <row r="69" spans="1:17" ht="12">
      <c r="A69" s="228"/>
      <c r="B69" s="233" t="s">
        <v>235</v>
      </c>
      <c r="C69" s="228"/>
      <c r="D69" s="228"/>
      <c r="E69" s="228"/>
      <c r="F69" s="232"/>
      <c r="G69" s="228"/>
      <c r="H69" s="228"/>
      <c r="I69" s="228"/>
      <c r="J69" s="228"/>
      <c r="K69" s="228"/>
      <c r="L69" s="228"/>
      <c r="M69" s="228"/>
      <c r="N69" s="228"/>
      <c r="O69" s="228"/>
      <c r="P69" s="228"/>
      <c r="Q69" s="228"/>
    </row>
    <row r="70" spans="1:17" ht="12">
      <c r="A70" s="228"/>
      <c r="B70" s="233" t="s">
        <v>236</v>
      </c>
      <c r="C70" s="228"/>
      <c r="D70" s="228"/>
      <c r="E70" s="228"/>
      <c r="F70" s="232"/>
      <c r="G70" s="228"/>
      <c r="H70" s="228"/>
      <c r="I70" s="228"/>
      <c r="J70" s="228"/>
      <c r="K70" s="228"/>
      <c r="L70" s="228"/>
      <c r="M70" s="228"/>
      <c r="N70" s="228"/>
      <c r="O70" s="228"/>
      <c r="P70" s="228"/>
      <c r="Q70" s="228"/>
    </row>
    <row r="71" spans="1:17" ht="12">
      <c r="A71" s="228"/>
      <c r="B71" s="228" t="s">
        <v>370</v>
      </c>
      <c r="C71" s="231"/>
      <c r="D71" s="232"/>
      <c r="E71" s="228"/>
      <c r="F71" s="232"/>
      <c r="G71" s="228"/>
      <c r="H71" s="228"/>
      <c r="I71" s="228"/>
      <c r="J71" s="228"/>
      <c r="K71" s="228"/>
      <c r="L71" s="228"/>
      <c r="M71" s="228"/>
      <c r="N71" s="228"/>
      <c r="O71" s="228"/>
      <c r="P71" s="228"/>
      <c r="Q71" s="228"/>
    </row>
    <row r="72" spans="1:17" ht="12">
      <c r="A72" s="228"/>
      <c r="B72" s="228" t="s">
        <v>237</v>
      </c>
      <c r="C72" s="231"/>
      <c r="D72" s="232"/>
      <c r="E72" s="228"/>
      <c r="F72" s="232"/>
      <c r="G72" s="228"/>
      <c r="H72" s="228"/>
      <c r="I72" s="228"/>
      <c r="J72" s="228"/>
      <c r="K72" s="228"/>
      <c r="L72" s="228"/>
      <c r="M72" s="228"/>
      <c r="N72" s="228"/>
      <c r="O72" s="228"/>
      <c r="P72" s="228"/>
      <c r="Q72" s="228"/>
    </row>
    <row r="73" spans="1:17" ht="12">
      <c r="A73" s="228"/>
      <c r="B73" s="228" t="s">
        <v>238</v>
      </c>
      <c r="C73" s="231"/>
      <c r="D73" s="232"/>
      <c r="E73" s="228"/>
      <c r="F73" s="232"/>
      <c r="G73" s="228"/>
      <c r="H73" s="228"/>
      <c r="I73" s="228"/>
      <c r="J73" s="228"/>
      <c r="K73" s="228"/>
      <c r="L73" s="228"/>
      <c r="M73" s="228"/>
      <c r="N73" s="228"/>
      <c r="O73" s="228"/>
      <c r="P73" s="228"/>
      <c r="Q73" s="228"/>
    </row>
    <row r="74" spans="1:17" ht="12">
      <c r="A74" s="228"/>
      <c r="B74" s="228"/>
      <c r="C74" s="231"/>
      <c r="D74" s="232"/>
      <c r="E74" s="228"/>
      <c r="F74" s="232"/>
      <c r="G74" s="228"/>
      <c r="H74" s="228"/>
      <c r="I74" s="228"/>
      <c r="J74" s="228"/>
      <c r="K74" s="228"/>
      <c r="L74" s="228"/>
      <c r="M74" s="228"/>
      <c r="N74" s="228"/>
      <c r="O74" s="228"/>
      <c r="P74" s="228"/>
      <c r="Q74" s="228"/>
    </row>
    <row r="75" spans="1:17" ht="12">
      <c r="A75" s="228"/>
      <c r="B75" s="228"/>
      <c r="C75" s="228"/>
      <c r="D75" s="228"/>
      <c r="E75" s="228"/>
      <c r="F75" s="228"/>
      <c r="G75" s="228"/>
      <c r="H75" s="228"/>
      <c r="I75" s="228"/>
      <c r="J75" s="228"/>
      <c r="K75" s="228"/>
      <c r="L75" s="228"/>
      <c r="M75" s="228"/>
      <c r="N75" s="228"/>
      <c r="O75" s="228"/>
      <c r="P75" s="228"/>
      <c r="Q75" s="228"/>
    </row>
    <row r="76" spans="1:17" ht="12">
      <c r="A76" s="228"/>
      <c r="B76" s="228"/>
      <c r="C76" s="228"/>
      <c r="D76" s="228"/>
      <c r="E76" s="228"/>
      <c r="F76" s="228"/>
      <c r="G76" s="228"/>
      <c r="H76" s="228"/>
      <c r="I76" s="228"/>
      <c r="J76" s="228"/>
      <c r="K76" s="228"/>
      <c r="L76" s="228"/>
      <c r="M76" s="228"/>
      <c r="N76" s="228"/>
      <c r="O76" s="228"/>
      <c r="P76" s="228"/>
      <c r="Q76" s="228"/>
    </row>
    <row r="77" spans="1:17" ht="12">
      <c r="A77" s="228"/>
      <c r="B77" s="228"/>
      <c r="C77" s="228"/>
      <c r="D77" s="228"/>
      <c r="E77" s="228"/>
      <c r="F77" s="228"/>
      <c r="G77" s="228"/>
      <c r="H77" s="228"/>
      <c r="I77" s="228"/>
      <c r="J77" s="228"/>
      <c r="K77" s="228"/>
      <c r="L77" s="228"/>
      <c r="M77" s="228"/>
      <c r="N77" s="228"/>
      <c r="O77" s="228"/>
      <c r="P77" s="228"/>
      <c r="Q77" s="228"/>
    </row>
    <row r="78" spans="1:17" ht="12">
      <c r="A78" s="228"/>
      <c r="B78" s="228"/>
      <c r="C78" s="228"/>
      <c r="D78" s="228"/>
      <c r="E78" s="228"/>
      <c r="F78" s="228"/>
      <c r="G78" s="228"/>
      <c r="H78" s="228"/>
      <c r="I78" s="228"/>
      <c r="J78" s="228"/>
      <c r="K78" s="228"/>
      <c r="L78" s="228"/>
      <c r="M78" s="228"/>
      <c r="N78" s="228"/>
      <c r="O78" s="228"/>
      <c r="P78" s="228"/>
      <c r="Q78" s="228"/>
    </row>
    <row r="79" spans="1:17" ht="12">
      <c r="A79" s="228"/>
      <c r="B79" s="228"/>
      <c r="C79" s="228"/>
      <c r="D79" s="228"/>
      <c r="E79" s="228"/>
      <c r="F79" s="228"/>
      <c r="G79" s="228"/>
      <c r="H79" s="228"/>
      <c r="I79" s="228"/>
      <c r="J79" s="228"/>
      <c r="K79" s="228"/>
      <c r="L79" s="228"/>
      <c r="M79" s="228"/>
      <c r="N79" s="228"/>
      <c r="O79" s="228"/>
      <c r="P79" s="228"/>
      <c r="Q79" s="228"/>
    </row>
    <row r="80" spans="1:17" ht="12">
      <c r="A80" s="228"/>
      <c r="B80" s="228"/>
      <c r="C80" s="228"/>
      <c r="D80" s="228"/>
      <c r="E80" s="228"/>
      <c r="F80" s="228"/>
      <c r="G80" s="228"/>
      <c r="H80" s="228"/>
      <c r="I80" s="228"/>
      <c r="J80" s="228"/>
      <c r="K80" s="228"/>
      <c r="L80" s="228"/>
      <c r="M80" s="228"/>
      <c r="N80" s="228"/>
      <c r="O80" s="228"/>
      <c r="P80" s="228"/>
      <c r="Q80" s="228"/>
    </row>
    <row r="81" spans="1:17" ht="12">
      <c r="A81" s="228"/>
      <c r="B81" s="228"/>
      <c r="C81" s="228"/>
      <c r="D81" s="228"/>
      <c r="E81" s="228"/>
      <c r="F81" s="228"/>
      <c r="G81" s="228"/>
      <c r="H81" s="228"/>
      <c r="I81" s="228"/>
      <c r="J81" s="228"/>
      <c r="K81" s="228"/>
      <c r="L81" s="228"/>
      <c r="M81" s="228"/>
      <c r="N81" s="228"/>
      <c r="O81" s="228"/>
      <c r="P81" s="228"/>
      <c r="Q81" s="228"/>
    </row>
    <row r="82" spans="1:17" ht="12">
      <c r="A82" s="228"/>
      <c r="B82" s="228"/>
      <c r="C82" s="228"/>
      <c r="D82" s="228"/>
      <c r="E82" s="228"/>
      <c r="F82" s="228"/>
      <c r="G82" s="228"/>
      <c r="H82" s="228"/>
      <c r="I82" s="228"/>
      <c r="J82" s="228"/>
      <c r="K82" s="228"/>
      <c r="L82" s="228"/>
      <c r="M82" s="228"/>
      <c r="N82" s="228"/>
      <c r="O82" s="228"/>
      <c r="P82" s="228"/>
      <c r="Q82" s="228"/>
    </row>
    <row r="83" spans="1:17" ht="12">
      <c r="A83" s="228"/>
      <c r="B83" s="228"/>
      <c r="C83" s="228"/>
      <c r="D83" s="228"/>
      <c r="E83" s="228"/>
      <c r="F83" s="228"/>
      <c r="G83" s="228"/>
      <c r="H83" s="228"/>
      <c r="I83" s="228"/>
      <c r="J83" s="228"/>
      <c r="K83" s="228"/>
      <c r="L83" s="228"/>
      <c r="M83" s="228"/>
      <c r="N83" s="228"/>
      <c r="O83" s="228"/>
      <c r="P83" s="228"/>
      <c r="Q83" s="228"/>
    </row>
    <row r="84" spans="1:17" ht="12">
      <c r="A84" s="228"/>
      <c r="B84" s="228"/>
      <c r="C84" s="228"/>
      <c r="D84" s="228"/>
      <c r="E84" s="228"/>
      <c r="F84" s="228"/>
      <c r="G84" s="228"/>
      <c r="H84" s="228"/>
      <c r="I84" s="228"/>
      <c r="J84" s="228"/>
      <c r="K84" s="228"/>
      <c r="L84" s="228"/>
      <c r="M84" s="228"/>
      <c r="N84" s="228"/>
      <c r="O84" s="228"/>
      <c r="P84" s="228"/>
      <c r="Q84" s="228"/>
    </row>
    <row r="85" spans="1:17" ht="12">
      <c r="A85" s="228"/>
      <c r="B85" s="228"/>
      <c r="C85" s="228"/>
      <c r="D85" s="228"/>
      <c r="E85" s="228"/>
      <c r="F85" s="228"/>
      <c r="G85" s="228"/>
      <c r="H85" s="228"/>
      <c r="I85" s="228"/>
      <c r="J85" s="228"/>
      <c r="K85" s="228"/>
      <c r="L85" s="228"/>
      <c r="M85" s="228"/>
      <c r="N85" s="228"/>
      <c r="O85" s="228"/>
      <c r="P85" s="228"/>
      <c r="Q85" s="228"/>
    </row>
    <row r="86" spans="1:17" ht="12">
      <c r="A86" s="228"/>
      <c r="B86" s="228"/>
      <c r="C86" s="228"/>
      <c r="D86" s="228"/>
      <c r="E86" s="228"/>
      <c r="F86" s="228"/>
      <c r="G86" s="228"/>
      <c r="H86" s="228"/>
      <c r="I86" s="228"/>
      <c r="J86" s="228"/>
      <c r="K86" s="228"/>
      <c r="L86" s="228"/>
      <c r="M86" s="228"/>
      <c r="N86" s="228"/>
      <c r="O86" s="228"/>
      <c r="P86" s="228"/>
      <c r="Q86" s="228"/>
    </row>
    <row r="87" spans="1:17" ht="12">
      <c r="A87" s="228"/>
      <c r="B87" s="228"/>
      <c r="C87" s="228"/>
      <c r="D87" s="228"/>
      <c r="E87" s="228"/>
      <c r="F87" s="228"/>
      <c r="G87" s="228"/>
      <c r="H87" s="228"/>
      <c r="I87" s="228"/>
      <c r="J87" s="228"/>
      <c r="K87" s="228"/>
      <c r="L87" s="228"/>
      <c r="M87" s="228"/>
      <c r="N87" s="228"/>
      <c r="O87" s="228"/>
      <c r="P87" s="228"/>
      <c r="Q87" s="228"/>
    </row>
    <row r="88" spans="1:17" ht="12">
      <c r="A88" s="228"/>
      <c r="B88" s="228"/>
      <c r="C88" s="228"/>
      <c r="D88" s="228"/>
      <c r="E88" s="228"/>
      <c r="F88" s="228"/>
      <c r="G88" s="228"/>
      <c r="H88" s="228"/>
      <c r="I88" s="228"/>
      <c r="J88" s="228"/>
      <c r="K88" s="228"/>
      <c r="L88" s="228"/>
      <c r="M88" s="228"/>
      <c r="N88" s="228"/>
      <c r="O88" s="228"/>
      <c r="P88" s="228"/>
      <c r="Q88" s="228"/>
    </row>
    <row r="89" spans="1:17" ht="12">
      <c r="A89" s="228"/>
      <c r="B89" s="228"/>
      <c r="C89" s="228"/>
      <c r="D89" s="228"/>
      <c r="E89" s="228"/>
      <c r="F89" s="228"/>
      <c r="G89" s="228"/>
      <c r="H89" s="228"/>
      <c r="I89" s="228"/>
      <c r="J89" s="228"/>
      <c r="K89" s="228"/>
      <c r="L89" s="228"/>
      <c r="M89" s="228"/>
      <c r="N89" s="228"/>
      <c r="O89" s="228"/>
      <c r="P89" s="228"/>
      <c r="Q89" s="228"/>
    </row>
    <row r="90" spans="1:17" ht="12">
      <c r="A90" s="228"/>
      <c r="B90" s="228"/>
      <c r="C90" s="228"/>
      <c r="D90" s="228"/>
      <c r="E90" s="228"/>
      <c r="F90" s="228"/>
      <c r="G90" s="228"/>
      <c r="H90" s="228"/>
      <c r="I90" s="228"/>
      <c r="J90" s="228"/>
      <c r="K90" s="228"/>
      <c r="L90" s="228"/>
      <c r="M90" s="228"/>
      <c r="N90" s="228"/>
      <c r="O90" s="228"/>
      <c r="P90" s="228"/>
      <c r="Q90" s="228"/>
    </row>
    <row r="91" spans="1:17" ht="12">
      <c r="A91" s="228"/>
      <c r="B91" s="228"/>
      <c r="C91" s="228"/>
      <c r="D91" s="228"/>
      <c r="E91" s="228"/>
      <c r="F91" s="228"/>
      <c r="G91" s="228"/>
      <c r="H91" s="228"/>
      <c r="I91" s="228"/>
      <c r="J91" s="228"/>
      <c r="K91" s="228"/>
      <c r="L91" s="228"/>
      <c r="M91" s="228"/>
      <c r="N91" s="228"/>
      <c r="O91" s="228"/>
      <c r="P91" s="228"/>
      <c r="Q91" s="228"/>
    </row>
    <row r="92" spans="1:17" ht="12">
      <c r="A92" s="228"/>
      <c r="B92" s="228"/>
      <c r="C92" s="228"/>
      <c r="D92" s="228"/>
      <c r="E92" s="228"/>
      <c r="F92" s="228"/>
      <c r="G92" s="228"/>
      <c r="H92" s="228"/>
      <c r="I92" s="228"/>
      <c r="J92" s="228"/>
      <c r="K92" s="228"/>
      <c r="L92" s="228"/>
      <c r="M92" s="228"/>
      <c r="N92" s="228"/>
      <c r="O92" s="228"/>
      <c r="P92" s="228"/>
      <c r="Q92" s="228"/>
    </row>
    <row r="93" spans="1:17" ht="12">
      <c r="A93" s="228"/>
      <c r="B93" s="228"/>
      <c r="C93" s="228"/>
      <c r="D93" s="228"/>
      <c r="E93" s="228"/>
      <c r="F93" s="228"/>
      <c r="G93" s="228"/>
      <c r="H93" s="228"/>
      <c r="I93" s="228"/>
      <c r="J93" s="228"/>
      <c r="K93" s="228"/>
      <c r="L93" s="228"/>
      <c r="M93" s="228"/>
      <c r="N93" s="228"/>
      <c r="O93" s="228"/>
      <c r="P93" s="228"/>
      <c r="Q93" s="228"/>
    </row>
    <row r="94" spans="1:17" ht="12">
      <c r="A94" s="228"/>
      <c r="B94" s="228"/>
      <c r="C94" s="228"/>
      <c r="D94" s="228"/>
      <c r="E94" s="228"/>
      <c r="F94" s="228"/>
      <c r="G94" s="228"/>
      <c r="H94" s="228"/>
      <c r="I94" s="228"/>
      <c r="J94" s="228"/>
      <c r="K94" s="228"/>
      <c r="L94" s="228"/>
      <c r="M94" s="228"/>
      <c r="N94" s="228"/>
      <c r="O94" s="228"/>
      <c r="P94" s="228"/>
      <c r="Q94" s="228"/>
    </row>
    <row r="95" spans="1:17" ht="12">
      <c r="A95" s="228"/>
      <c r="B95" s="228"/>
      <c r="C95" s="228"/>
      <c r="D95" s="228"/>
      <c r="E95" s="228"/>
      <c r="F95" s="228"/>
      <c r="G95" s="228"/>
      <c r="H95" s="228"/>
      <c r="I95" s="228"/>
      <c r="J95" s="228"/>
      <c r="K95" s="228"/>
      <c r="L95" s="228"/>
      <c r="M95" s="228"/>
      <c r="N95" s="228"/>
      <c r="O95" s="228"/>
      <c r="P95" s="228"/>
      <c r="Q95" s="228"/>
    </row>
    <row r="96" spans="1:17" ht="12">
      <c r="A96" s="228"/>
      <c r="B96" s="228"/>
      <c r="C96" s="228"/>
      <c r="D96" s="228"/>
      <c r="E96" s="228"/>
      <c r="F96" s="228"/>
      <c r="G96" s="228"/>
      <c r="H96" s="228"/>
      <c r="I96" s="228"/>
      <c r="J96" s="228"/>
      <c r="K96" s="228"/>
      <c r="L96" s="228"/>
      <c r="M96" s="228"/>
      <c r="N96" s="228"/>
      <c r="O96" s="228"/>
      <c r="P96" s="228"/>
      <c r="Q96" s="228"/>
    </row>
    <row r="97" spans="1:17" ht="12">
      <c r="A97" s="228"/>
      <c r="B97" s="228"/>
      <c r="C97" s="228"/>
      <c r="D97" s="228"/>
      <c r="E97" s="228"/>
      <c r="F97" s="228"/>
      <c r="G97" s="228"/>
      <c r="H97" s="228"/>
      <c r="I97" s="228"/>
      <c r="J97" s="228"/>
      <c r="K97" s="228"/>
      <c r="L97" s="228"/>
      <c r="M97" s="228"/>
      <c r="N97" s="228"/>
      <c r="O97" s="228"/>
      <c r="P97" s="228"/>
      <c r="Q97" s="228"/>
    </row>
    <row r="98" spans="1:17" ht="12">
      <c r="A98" s="228"/>
      <c r="B98" s="228"/>
      <c r="C98" s="228"/>
      <c r="D98" s="228"/>
      <c r="E98" s="228"/>
      <c r="F98" s="228"/>
      <c r="G98" s="228"/>
      <c r="H98" s="228"/>
      <c r="I98" s="228"/>
      <c r="J98" s="228"/>
      <c r="K98" s="228"/>
      <c r="L98" s="228"/>
      <c r="M98" s="228"/>
      <c r="N98" s="228"/>
      <c r="O98" s="228"/>
      <c r="P98" s="228"/>
      <c r="Q98" s="228"/>
    </row>
    <row r="99" spans="1:17" ht="12">
      <c r="A99" s="228"/>
      <c r="B99" s="228"/>
      <c r="C99" s="228"/>
      <c r="D99" s="228"/>
      <c r="E99" s="228"/>
      <c r="F99" s="228"/>
      <c r="G99" s="228"/>
      <c r="H99" s="228"/>
      <c r="I99" s="228"/>
      <c r="J99" s="228"/>
      <c r="K99" s="228"/>
      <c r="L99" s="228"/>
      <c r="M99" s="228"/>
      <c r="N99" s="228"/>
      <c r="O99" s="228"/>
      <c r="P99" s="228"/>
      <c r="Q99" s="228"/>
    </row>
    <row r="100" spans="1:17" ht="12">
      <c r="A100" s="228"/>
      <c r="B100" s="228"/>
      <c r="C100" s="228"/>
      <c r="D100" s="228"/>
      <c r="E100" s="228"/>
      <c r="F100" s="228"/>
      <c r="G100" s="228"/>
      <c r="H100" s="228"/>
      <c r="I100" s="228"/>
      <c r="J100" s="228"/>
      <c r="K100" s="228"/>
      <c r="L100" s="228"/>
      <c r="M100" s="228"/>
      <c r="N100" s="228"/>
      <c r="O100" s="228"/>
      <c r="P100" s="228"/>
      <c r="Q100" s="228"/>
    </row>
    <row r="101" spans="1:17" ht="12">
      <c r="A101" s="228"/>
      <c r="B101" s="228"/>
      <c r="C101" s="228"/>
      <c r="D101" s="228"/>
      <c r="E101" s="228"/>
      <c r="F101" s="228"/>
      <c r="G101" s="228"/>
      <c r="H101" s="228"/>
      <c r="I101" s="228"/>
      <c r="J101" s="228"/>
      <c r="K101" s="228"/>
      <c r="L101" s="228"/>
      <c r="M101" s="228"/>
      <c r="N101" s="228"/>
      <c r="O101" s="228"/>
      <c r="P101" s="228"/>
      <c r="Q101" s="228"/>
    </row>
    <row r="102" spans="1:17" ht="12">
      <c r="A102" s="228"/>
      <c r="B102" s="228"/>
      <c r="C102" s="228"/>
      <c r="D102" s="228"/>
      <c r="E102" s="228"/>
      <c r="F102" s="228"/>
      <c r="G102" s="228"/>
      <c r="H102" s="228"/>
      <c r="I102" s="228"/>
      <c r="J102" s="228"/>
      <c r="K102" s="228"/>
      <c r="L102" s="228"/>
      <c r="M102" s="228"/>
      <c r="N102" s="228"/>
      <c r="O102" s="228"/>
      <c r="P102" s="228"/>
      <c r="Q102" s="228"/>
    </row>
    <row r="103" spans="1:17" ht="12">
      <c r="A103" s="228"/>
      <c r="B103" s="228"/>
      <c r="C103" s="228"/>
      <c r="D103" s="228"/>
      <c r="E103" s="228"/>
      <c r="F103" s="228"/>
      <c r="G103" s="228"/>
      <c r="H103" s="228"/>
      <c r="I103" s="228"/>
      <c r="J103" s="228"/>
      <c r="K103" s="228"/>
      <c r="L103" s="228"/>
      <c r="M103" s="228"/>
      <c r="N103" s="228"/>
      <c r="O103" s="228"/>
      <c r="P103" s="228"/>
      <c r="Q103" s="228"/>
    </row>
    <row r="104" spans="1:17" ht="12">
      <c r="A104" s="228"/>
      <c r="B104" s="228"/>
      <c r="C104" s="228"/>
      <c r="D104" s="228"/>
      <c r="E104" s="228"/>
      <c r="F104" s="228"/>
      <c r="G104" s="228"/>
      <c r="H104" s="228"/>
      <c r="I104" s="228"/>
      <c r="J104" s="228"/>
      <c r="K104" s="228"/>
      <c r="L104" s="228"/>
      <c r="M104" s="228"/>
      <c r="N104" s="228"/>
      <c r="O104" s="228"/>
      <c r="P104" s="228"/>
      <c r="Q104" s="228"/>
    </row>
    <row r="105" spans="1:17" ht="12">
      <c r="A105" s="228"/>
      <c r="B105" s="228"/>
      <c r="C105" s="228"/>
      <c r="D105" s="228"/>
      <c r="E105" s="228"/>
      <c r="F105" s="228"/>
      <c r="G105" s="228"/>
      <c r="H105" s="228"/>
      <c r="I105" s="228"/>
      <c r="J105" s="228"/>
      <c r="K105" s="228"/>
      <c r="L105" s="228"/>
      <c r="M105" s="228"/>
      <c r="N105" s="228"/>
      <c r="O105" s="228"/>
      <c r="P105" s="228"/>
      <c r="Q105" s="228"/>
    </row>
    <row r="106" spans="1:17" ht="12">
      <c r="A106" s="228"/>
      <c r="B106" s="228"/>
      <c r="C106" s="228"/>
      <c r="D106" s="228"/>
      <c r="E106" s="228"/>
      <c r="F106" s="228"/>
      <c r="G106" s="228"/>
      <c r="H106" s="228"/>
      <c r="I106" s="228"/>
      <c r="J106" s="228"/>
      <c r="K106" s="228"/>
      <c r="L106" s="228"/>
      <c r="M106" s="228"/>
      <c r="N106" s="228"/>
      <c r="O106" s="228"/>
      <c r="P106" s="228"/>
      <c r="Q106" s="228"/>
    </row>
    <row r="107" spans="1:17" ht="12">
      <c r="A107" s="228"/>
      <c r="B107" s="228"/>
      <c r="C107" s="228"/>
      <c r="D107" s="228"/>
      <c r="E107" s="228"/>
      <c r="F107" s="228"/>
      <c r="G107" s="228"/>
      <c r="H107" s="228"/>
      <c r="I107" s="228"/>
      <c r="J107" s="228"/>
      <c r="K107" s="228"/>
      <c r="L107" s="228"/>
      <c r="M107" s="228"/>
      <c r="N107" s="228"/>
      <c r="O107" s="228"/>
      <c r="P107" s="228"/>
      <c r="Q107" s="228"/>
    </row>
    <row r="108" spans="1:17" ht="12">
      <c r="A108" s="228"/>
      <c r="B108" s="228"/>
      <c r="C108" s="228"/>
      <c r="D108" s="228"/>
      <c r="E108" s="228"/>
      <c r="F108" s="228"/>
      <c r="G108" s="228"/>
      <c r="H108" s="228"/>
      <c r="I108" s="228"/>
      <c r="J108" s="228"/>
      <c r="K108" s="228"/>
      <c r="L108" s="228"/>
      <c r="M108" s="228"/>
      <c r="N108" s="228"/>
      <c r="O108" s="228"/>
      <c r="P108" s="228"/>
      <c r="Q108" s="228"/>
    </row>
    <row r="109" spans="1:17" ht="12">
      <c r="A109" s="228"/>
      <c r="B109" s="228"/>
      <c r="C109" s="228"/>
      <c r="D109" s="228"/>
      <c r="E109" s="228"/>
      <c r="F109" s="228"/>
      <c r="G109" s="228"/>
      <c r="H109" s="228"/>
      <c r="I109" s="228"/>
      <c r="J109" s="228"/>
      <c r="K109" s="228"/>
      <c r="L109" s="228"/>
      <c r="M109" s="228"/>
      <c r="N109" s="228"/>
      <c r="O109" s="228"/>
      <c r="P109" s="228"/>
      <c r="Q109" s="228"/>
    </row>
    <row r="110" spans="1:17" ht="12">
      <c r="A110" s="228"/>
      <c r="B110" s="228"/>
      <c r="C110" s="228"/>
      <c r="D110" s="228"/>
      <c r="E110" s="228"/>
      <c r="F110" s="228"/>
      <c r="G110" s="228"/>
      <c r="H110" s="228"/>
      <c r="I110" s="228"/>
      <c r="J110" s="228"/>
      <c r="K110" s="228"/>
      <c r="L110" s="228"/>
      <c r="M110" s="228"/>
      <c r="N110" s="228"/>
      <c r="O110" s="228"/>
      <c r="P110" s="228"/>
      <c r="Q110" s="228"/>
    </row>
    <row r="111" spans="1:17" ht="12">
      <c r="A111" s="228"/>
      <c r="B111" s="228"/>
      <c r="C111" s="228"/>
      <c r="D111" s="228"/>
      <c r="E111" s="228"/>
      <c r="F111" s="228"/>
      <c r="G111" s="228"/>
      <c r="H111" s="228"/>
      <c r="I111" s="228"/>
      <c r="J111" s="228"/>
      <c r="K111" s="228"/>
      <c r="L111" s="228"/>
      <c r="M111" s="228"/>
      <c r="N111" s="228"/>
      <c r="O111" s="228"/>
      <c r="P111" s="228"/>
      <c r="Q111" s="228"/>
    </row>
    <row r="112" spans="1:17" ht="12">
      <c r="A112" s="228"/>
      <c r="B112" s="228"/>
      <c r="C112" s="228"/>
      <c r="D112" s="228"/>
      <c r="E112" s="228"/>
      <c r="F112" s="228"/>
      <c r="G112" s="228"/>
      <c r="H112" s="228"/>
      <c r="I112" s="228"/>
      <c r="J112" s="228"/>
      <c r="K112" s="228"/>
      <c r="L112" s="228"/>
      <c r="M112" s="228"/>
      <c r="N112" s="228"/>
      <c r="O112" s="228"/>
      <c r="P112" s="228"/>
      <c r="Q112" s="228"/>
    </row>
    <row r="113" spans="1:17" ht="12">
      <c r="A113" s="228"/>
      <c r="B113" s="228"/>
      <c r="C113" s="228"/>
      <c r="D113" s="228"/>
      <c r="E113" s="228"/>
      <c r="F113" s="228"/>
      <c r="G113" s="228"/>
      <c r="H113" s="228"/>
      <c r="I113" s="228"/>
      <c r="J113" s="228"/>
      <c r="K113" s="228"/>
      <c r="L113" s="228"/>
      <c r="M113" s="228"/>
      <c r="N113" s="228"/>
      <c r="O113" s="228"/>
      <c r="P113" s="228"/>
      <c r="Q113" s="228"/>
    </row>
    <row r="114" spans="1:17" ht="12">
      <c r="A114" s="228"/>
      <c r="B114" s="228"/>
      <c r="C114" s="228"/>
      <c r="D114" s="228"/>
      <c r="E114" s="228"/>
      <c r="F114" s="228"/>
      <c r="G114" s="228"/>
      <c r="H114" s="228"/>
      <c r="I114" s="228"/>
      <c r="J114" s="228"/>
      <c r="K114" s="228"/>
      <c r="L114" s="228"/>
      <c r="M114" s="228"/>
      <c r="N114" s="228"/>
      <c r="O114" s="228"/>
      <c r="P114" s="228"/>
      <c r="Q114" s="228"/>
    </row>
    <row r="115" spans="1:17" ht="12">
      <c r="A115" s="228"/>
      <c r="B115" s="228"/>
      <c r="C115" s="228"/>
      <c r="D115" s="228"/>
      <c r="E115" s="228"/>
      <c r="F115" s="228"/>
      <c r="G115" s="228"/>
      <c r="H115" s="228"/>
      <c r="I115" s="228"/>
      <c r="J115" s="228"/>
      <c r="K115" s="228"/>
      <c r="L115" s="228"/>
      <c r="M115" s="228"/>
      <c r="N115" s="228"/>
      <c r="O115" s="228"/>
      <c r="P115" s="228"/>
      <c r="Q115" s="228"/>
    </row>
    <row r="116" spans="1:17" ht="12">
      <c r="A116" s="228"/>
      <c r="B116" s="228"/>
      <c r="C116" s="228"/>
      <c r="D116" s="228"/>
      <c r="E116" s="228"/>
      <c r="F116" s="228"/>
      <c r="G116" s="228"/>
      <c r="H116" s="228"/>
      <c r="I116" s="228"/>
      <c r="J116" s="228"/>
      <c r="K116" s="228"/>
      <c r="L116" s="228"/>
      <c r="M116" s="228"/>
      <c r="N116" s="228"/>
      <c r="O116" s="228"/>
      <c r="P116" s="228"/>
      <c r="Q116" s="228"/>
    </row>
    <row r="117" spans="1:17" ht="12">
      <c r="A117" s="228"/>
      <c r="B117" s="228"/>
      <c r="C117" s="228"/>
      <c r="D117" s="228"/>
      <c r="E117" s="228"/>
      <c r="F117" s="228"/>
      <c r="G117" s="228"/>
      <c r="H117" s="228"/>
      <c r="I117" s="228"/>
      <c r="J117" s="228"/>
      <c r="K117" s="228"/>
      <c r="L117" s="228"/>
      <c r="M117" s="228"/>
      <c r="N117" s="228"/>
      <c r="O117" s="228"/>
      <c r="P117" s="228"/>
      <c r="Q117" s="228"/>
    </row>
  </sheetData>
  <printOptions/>
  <pageMargins left="0.75" right="0.75" top="1" bottom="1" header="0.5" footer="0.5"/>
  <pageSetup horizontalDpi="600" verticalDpi="600"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A1:AK105"/>
  <sheetViews>
    <sheetView workbookViewId="0" topLeftCell="A25">
      <selection activeCell="A1" sqref="A1"/>
    </sheetView>
  </sheetViews>
  <sheetFormatPr defaultColWidth="11.421875" defaultRowHeight="12.75"/>
  <cols>
    <col min="1" max="1" width="1.28515625" style="113" customWidth="1"/>
    <col min="2" max="2" width="24.8515625" style="113" customWidth="1"/>
    <col min="3" max="12" width="11.421875" style="113" customWidth="1"/>
    <col min="13" max="13" width="4.57421875" style="113" customWidth="1"/>
    <col min="14" max="16384" width="11.421875" style="113" customWidth="1"/>
  </cols>
  <sheetData>
    <row r="1" spans="1:37" ht="45" customHeight="1">
      <c r="A1" s="228"/>
      <c r="B1" s="296" t="s">
        <v>481</v>
      </c>
      <c r="C1" s="296"/>
      <c r="D1" s="296"/>
      <c r="E1" s="296"/>
      <c r="F1" s="296"/>
      <c r="G1" s="296"/>
      <c r="H1" s="296"/>
      <c r="I1" s="296"/>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row>
    <row r="2" spans="1:37" ht="12.75" thickBot="1">
      <c r="A2" s="228"/>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row>
    <row r="3" spans="1:37" ht="27.75" customHeight="1">
      <c r="A3" s="228"/>
      <c r="B3" s="291" t="s">
        <v>482</v>
      </c>
      <c r="C3" s="292"/>
      <c r="D3" s="292"/>
      <c r="E3" s="292"/>
      <c r="F3" s="292"/>
      <c r="G3" s="292"/>
      <c r="H3" s="293" t="s">
        <v>76</v>
      </c>
      <c r="I3" s="294"/>
      <c r="J3" s="294"/>
      <c r="K3" s="294"/>
      <c r="L3" s="295"/>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row>
    <row r="4" spans="1:37" ht="27">
      <c r="A4" s="228"/>
      <c r="B4" s="234"/>
      <c r="C4" s="237" t="s">
        <v>396</v>
      </c>
      <c r="D4" s="237" t="s">
        <v>397</v>
      </c>
      <c r="E4" s="237" t="s">
        <v>75</v>
      </c>
      <c r="F4" s="237" t="s">
        <v>399</v>
      </c>
      <c r="G4" s="237" t="s">
        <v>400</v>
      </c>
      <c r="H4" s="237" t="s">
        <v>396</v>
      </c>
      <c r="I4" s="237" t="s">
        <v>397</v>
      </c>
      <c r="J4" s="237" t="s">
        <v>75</v>
      </c>
      <c r="K4" s="237" t="s">
        <v>399</v>
      </c>
      <c r="L4" s="238" t="s">
        <v>400</v>
      </c>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row>
    <row r="5" spans="1:37" ht="24.75" thickBot="1">
      <c r="A5" s="228"/>
      <c r="B5" s="235"/>
      <c r="C5" s="220" t="s">
        <v>402</v>
      </c>
      <c r="D5" s="220" t="s">
        <v>403</v>
      </c>
      <c r="E5" s="220" t="s">
        <v>404</v>
      </c>
      <c r="F5" s="220" t="s">
        <v>402</v>
      </c>
      <c r="G5" s="220" t="s">
        <v>402</v>
      </c>
      <c r="H5" s="220" t="s">
        <v>402</v>
      </c>
      <c r="I5" s="220" t="s">
        <v>403</v>
      </c>
      <c r="J5" s="220" t="s">
        <v>404</v>
      </c>
      <c r="K5" s="220" t="s">
        <v>402</v>
      </c>
      <c r="L5" s="236" t="s">
        <v>402</v>
      </c>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row>
    <row r="6" spans="1:37" ht="13.5">
      <c r="A6" s="228"/>
      <c r="B6" s="86" t="s">
        <v>371</v>
      </c>
      <c r="C6" s="99">
        <v>25.51</v>
      </c>
      <c r="D6" s="99">
        <v>5.637</v>
      </c>
      <c r="E6" s="99">
        <v>0</v>
      </c>
      <c r="F6" s="99">
        <v>0</v>
      </c>
      <c r="G6" s="99">
        <v>31.147000000000002</v>
      </c>
      <c r="H6" s="87">
        <v>25.51</v>
      </c>
      <c r="I6" s="88">
        <v>5.637</v>
      </c>
      <c r="J6" s="88">
        <v>0</v>
      </c>
      <c r="K6" s="88">
        <v>0</v>
      </c>
      <c r="L6" s="133">
        <v>31.147000000000002</v>
      </c>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row>
    <row r="7" spans="1:37" ht="13.5">
      <c r="A7" s="228"/>
      <c r="B7" s="86" t="s">
        <v>347</v>
      </c>
      <c r="C7" s="99">
        <v>54.687205</v>
      </c>
      <c r="D7" s="99">
        <v>2.039622876649149</v>
      </c>
      <c r="E7" s="99">
        <v>0</v>
      </c>
      <c r="F7" s="99">
        <v>0</v>
      </c>
      <c r="G7" s="99">
        <v>56.726827876649146</v>
      </c>
      <c r="H7" s="87">
        <v>19.00354</v>
      </c>
      <c r="I7" s="88">
        <v>1.344853876649149</v>
      </c>
      <c r="J7" s="88">
        <v>0</v>
      </c>
      <c r="K7" s="88">
        <v>0</v>
      </c>
      <c r="L7" s="133">
        <v>20.348393876649148</v>
      </c>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row>
    <row r="8" spans="1:37" ht="13.5">
      <c r="A8" s="228"/>
      <c r="B8" s="86" t="s">
        <v>372</v>
      </c>
      <c r="C8" s="99">
        <v>0.843827</v>
      </c>
      <c r="D8" s="99">
        <v>0.038148</v>
      </c>
      <c r="E8" s="99">
        <v>0</v>
      </c>
      <c r="F8" s="99">
        <v>0</v>
      </c>
      <c r="G8" s="99">
        <v>0.881975</v>
      </c>
      <c r="H8" s="87">
        <v>0.843827</v>
      </c>
      <c r="I8" s="88">
        <v>0.038148</v>
      </c>
      <c r="J8" s="88">
        <v>0</v>
      </c>
      <c r="K8" s="88">
        <v>0</v>
      </c>
      <c r="L8" s="133">
        <v>0.881975</v>
      </c>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row>
    <row r="9" spans="1:37" ht="12">
      <c r="A9" s="228"/>
      <c r="B9" s="86" t="s">
        <v>147</v>
      </c>
      <c r="C9" s="99">
        <v>50.810612</v>
      </c>
      <c r="D9" s="99">
        <v>2.566379</v>
      </c>
      <c r="E9" s="99">
        <v>0.838518</v>
      </c>
      <c r="F9" s="99">
        <v>0</v>
      </c>
      <c r="G9" s="99">
        <v>54.9701752</v>
      </c>
      <c r="H9" s="87">
        <v>3.499026999999991</v>
      </c>
      <c r="I9" s="88">
        <v>0.2410490000000003</v>
      </c>
      <c r="J9" s="88">
        <v>0</v>
      </c>
      <c r="K9" s="88">
        <v>0</v>
      </c>
      <c r="L9" s="133">
        <v>3.7400759999999913</v>
      </c>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row>
    <row r="10" spans="1:37" ht="12">
      <c r="A10" s="228"/>
      <c r="B10" s="86" t="s">
        <v>148</v>
      </c>
      <c r="C10" s="99">
        <v>138.74521900000002</v>
      </c>
      <c r="D10" s="99">
        <v>1.493786</v>
      </c>
      <c r="E10" s="99">
        <v>2.414755</v>
      </c>
      <c r="F10" s="99">
        <v>0</v>
      </c>
      <c r="G10" s="99">
        <v>144.8270395</v>
      </c>
      <c r="H10" s="87">
        <v>25.05542100000001</v>
      </c>
      <c r="I10" s="88">
        <v>0.31539800000000007</v>
      </c>
      <c r="J10" s="88">
        <v>0.664379</v>
      </c>
      <c r="K10" s="88">
        <v>0</v>
      </c>
      <c r="L10" s="133">
        <v>26.633139100000008</v>
      </c>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row>
    <row r="11" spans="1:37" ht="12">
      <c r="A11" s="228"/>
      <c r="B11" s="102" t="s">
        <v>149</v>
      </c>
      <c r="C11" s="99">
        <v>540.260906</v>
      </c>
      <c r="D11" s="99">
        <v>154.192658</v>
      </c>
      <c r="E11" s="99">
        <v>14.584453</v>
      </c>
      <c r="F11" s="99">
        <v>0</v>
      </c>
      <c r="G11" s="99">
        <v>722.1640246999999</v>
      </c>
      <c r="H11" s="134">
        <v>162.83489099999997</v>
      </c>
      <c r="I11" s="135">
        <v>22.855109999999996</v>
      </c>
      <c r="J11" s="135">
        <v>2.791912</v>
      </c>
      <c r="K11" s="135">
        <v>0</v>
      </c>
      <c r="L11" s="136">
        <v>190.99463379999997</v>
      </c>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row>
    <row r="12" spans="1:37" ht="12">
      <c r="A12" s="228"/>
      <c r="B12" s="86" t="s">
        <v>150</v>
      </c>
      <c r="C12" s="99">
        <v>132.593983</v>
      </c>
      <c r="D12" s="99">
        <v>42.647941</v>
      </c>
      <c r="E12" s="99">
        <v>4.310936</v>
      </c>
      <c r="F12" s="99">
        <v>0</v>
      </c>
      <c r="G12" s="99">
        <v>183.4327024</v>
      </c>
      <c r="H12" s="87">
        <v>49.00206400000002</v>
      </c>
      <c r="I12" s="88">
        <v>6.098226000000004</v>
      </c>
      <c r="J12" s="88">
        <v>0.7378449999999992</v>
      </c>
      <c r="K12" s="88">
        <v>0</v>
      </c>
      <c r="L12" s="133">
        <v>56.50219550000003</v>
      </c>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row>
    <row r="13" spans="1:37" ht="12">
      <c r="A13" s="228"/>
      <c r="B13" s="86" t="s">
        <v>151</v>
      </c>
      <c r="C13" s="99">
        <v>11.320497</v>
      </c>
      <c r="D13" s="99">
        <v>5.108140000000001</v>
      </c>
      <c r="E13" s="99">
        <v>0.5342939999999999</v>
      </c>
      <c r="F13" s="99">
        <v>0</v>
      </c>
      <c r="G13" s="99">
        <v>17.4437956</v>
      </c>
      <c r="H13" s="87">
        <v>2.0888089999999995</v>
      </c>
      <c r="I13" s="88">
        <v>2.0434250000000005</v>
      </c>
      <c r="J13" s="88">
        <v>0.175101</v>
      </c>
      <c r="K13" s="88">
        <v>0</v>
      </c>
      <c r="L13" s="133">
        <v>4.464925900000003</v>
      </c>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row>
    <row r="14" spans="1:37" ht="13.5">
      <c r="A14" s="228"/>
      <c r="B14" s="86" t="s">
        <v>373</v>
      </c>
      <c r="C14" s="99">
        <v>0.340188</v>
      </c>
      <c r="D14" s="99">
        <v>0.132591</v>
      </c>
      <c r="E14" s="99">
        <v>0</v>
      </c>
      <c r="F14" s="99">
        <v>0</v>
      </c>
      <c r="G14" s="99">
        <v>0.47277899999999995</v>
      </c>
      <c r="H14" s="87">
        <v>0.340188</v>
      </c>
      <c r="I14" s="88">
        <v>0.132591</v>
      </c>
      <c r="J14" s="88">
        <v>0</v>
      </c>
      <c r="K14" s="88">
        <v>0</v>
      </c>
      <c r="L14" s="133">
        <v>0.47277899999999995</v>
      </c>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row>
    <row r="15" spans="1:37" ht="12">
      <c r="A15" s="228"/>
      <c r="B15" s="86" t="s">
        <v>152</v>
      </c>
      <c r="C15" s="99">
        <v>21.028</v>
      </c>
      <c r="D15" s="99">
        <v>9.758</v>
      </c>
      <c r="E15" s="99">
        <v>0.195</v>
      </c>
      <c r="F15" s="99">
        <v>0</v>
      </c>
      <c r="G15" s="99">
        <v>31.156499999999998</v>
      </c>
      <c r="H15" s="87">
        <v>13.872283</v>
      </c>
      <c r="I15" s="88">
        <v>9.758</v>
      </c>
      <c r="J15" s="88">
        <v>0.195</v>
      </c>
      <c r="K15" s="88">
        <v>0</v>
      </c>
      <c r="L15" s="133">
        <v>24.000783</v>
      </c>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row>
    <row r="16" spans="1:37" ht="12">
      <c r="A16" s="228"/>
      <c r="B16" s="86" t="s">
        <v>35</v>
      </c>
      <c r="C16" s="99">
        <v>4.024416</v>
      </c>
      <c r="D16" s="99">
        <v>0.798348</v>
      </c>
      <c r="E16" s="99">
        <v>0.098054</v>
      </c>
      <c r="F16" s="99">
        <v>0</v>
      </c>
      <c r="G16" s="99">
        <v>5.009066600000001</v>
      </c>
      <c r="H16" s="87">
        <v>3.468675</v>
      </c>
      <c r="I16" s="88">
        <v>0.724803</v>
      </c>
      <c r="J16" s="88">
        <v>0.084902</v>
      </c>
      <c r="K16" s="88">
        <v>0</v>
      </c>
      <c r="L16" s="133">
        <v>4.354791800000001</v>
      </c>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row>
    <row r="17" spans="1:37" ht="12">
      <c r="A17" s="228"/>
      <c r="B17" s="86" t="s">
        <v>153</v>
      </c>
      <c r="C17" s="99">
        <v>8.296</v>
      </c>
      <c r="D17" s="99">
        <v>0</v>
      </c>
      <c r="E17" s="99">
        <v>0</v>
      </c>
      <c r="F17" s="99">
        <v>0</v>
      </c>
      <c r="G17" s="99">
        <v>8.296</v>
      </c>
      <c r="H17" s="87">
        <v>1.329085</v>
      </c>
      <c r="I17" s="88">
        <v>0</v>
      </c>
      <c r="J17" s="88">
        <v>0</v>
      </c>
      <c r="K17" s="88">
        <v>0</v>
      </c>
      <c r="L17" s="133">
        <v>1.329085</v>
      </c>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row>
    <row r="18" spans="1:37" ht="12">
      <c r="A18" s="228"/>
      <c r="B18" s="86" t="s">
        <v>154</v>
      </c>
      <c r="C18" s="99">
        <v>112.4</v>
      </c>
      <c r="D18" s="99">
        <v>0</v>
      </c>
      <c r="E18" s="99">
        <v>0</v>
      </c>
      <c r="F18" s="99">
        <v>0</v>
      </c>
      <c r="G18" s="99">
        <v>112.4</v>
      </c>
      <c r="H18" s="87">
        <v>81.641264</v>
      </c>
      <c r="I18" s="88">
        <v>0</v>
      </c>
      <c r="J18" s="88">
        <v>0</v>
      </c>
      <c r="K18" s="88">
        <v>0</v>
      </c>
      <c r="L18" s="133">
        <v>81.641264</v>
      </c>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row>
    <row r="19" spans="1:37" ht="13.5">
      <c r="A19" s="228"/>
      <c r="B19" s="86" t="s">
        <v>374</v>
      </c>
      <c r="C19" s="99">
        <v>356.59075</v>
      </c>
      <c r="D19" s="99">
        <v>24.328309</v>
      </c>
      <c r="E19" s="99">
        <v>2.716823</v>
      </c>
      <c r="F19" s="99">
        <v>0</v>
      </c>
      <c r="G19" s="99">
        <v>386.0810227</v>
      </c>
      <c r="H19" s="87">
        <v>27.41584699999993</v>
      </c>
      <c r="I19" s="88">
        <v>2.137702000000001</v>
      </c>
      <c r="J19" s="88">
        <v>0.24339600000000017</v>
      </c>
      <c r="K19" s="88">
        <v>0</v>
      </c>
      <c r="L19" s="133">
        <v>30.016001399999936</v>
      </c>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row>
    <row r="20" spans="1:37" ht="13.5">
      <c r="A20" s="228"/>
      <c r="B20" s="86" t="s">
        <v>375</v>
      </c>
      <c r="C20" s="99">
        <v>47.9</v>
      </c>
      <c r="D20" s="99">
        <v>42.599000000000004</v>
      </c>
      <c r="E20" s="99">
        <v>5.123</v>
      </c>
      <c r="F20" s="99">
        <v>0</v>
      </c>
      <c r="G20" s="99">
        <v>100.2327</v>
      </c>
      <c r="H20" s="87">
        <v>20.690063000000002</v>
      </c>
      <c r="I20" s="88">
        <v>26.417465000000004</v>
      </c>
      <c r="J20" s="88">
        <v>3.197857</v>
      </c>
      <c r="K20" s="88">
        <v>0</v>
      </c>
      <c r="L20" s="133">
        <v>53.1834563</v>
      </c>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row>
    <row r="21" spans="1:37" ht="12">
      <c r="A21" s="228"/>
      <c r="B21" s="86" t="s">
        <v>49</v>
      </c>
      <c r="C21" s="99">
        <v>0</v>
      </c>
      <c r="D21" s="99">
        <v>12.507379</v>
      </c>
      <c r="E21" s="99">
        <v>1.6440000000000001</v>
      </c>
      <c r="F21" s="99">
        <v>4.414</v>
      </c>
      <c r="G21" s="99">
        <v>20.044978999999998</v>
      </c>
      <c r="H21" s="87">
        <v>0</v>
      </c>
      <c r="I21" s="88">
        <v>12.507379</v>
      </c>
      <c r="J21" s="88">
        <v>0.2974190000000001</v>
      </c>
      <c r="K21" s="88">
        <v>0.3710369999999994</v>
      </c>
      <c r="L21" s="133">
        <v>13.443512099999998</v>
      </c>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row>
    <row r="22" spans="1:37" ht="13.5">
      <c r="A22" s="228"/>
      <c r="B22" s="86" t="s">
        <v>351</v>
      </c>
      <c r="C22" s="99">
        <v>38.634498</v>
      </c>
      <c r="D22" s="99">
        <v>6.224845</v>
      </c>
      <c r="E22" s="99">
        <v>1.9207290000000001</v>
      </c>
      <c r="F22" s="99">
        <v>0</v>
      </c>
      <c r="G22" s="99">
        <v>48.5087281</v>
      </c>
      <c r="H22" s="87">
        <v>5.087153999999998</v>
      </c>
      <c r="I22" s="88">
        <v>0.6015790000000001</v>
      </c>
      <c r="J22" s="88">
        <v>0.12109100000000006</v>
      </c>
      <c r="K22" s="88">
        <v>0</v>
      </c>
      <c r="L22" s="133">
        <v>5.918805899999995</v>
      </c>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row>
    <row r="23" spans="1:37" ht="12">
      <c r="A23" s="228"/>
      <c r="B23" s="86" t="s">
        <v>155</v>
      </c>
      <c r="C23" s="99">
        <v>179.999855</v>
      </c>
      <c r="D23" s="99">
        <v>41.759</v>
      </c>
      <c r="E23" s="99">
        <v>2.31</v>
      </c>
      <c r="F23" s="99">
        <v>0</v>
      </c>
      <c r="G23" s="99">
        <v>226.147855</v>
      </c>
      <c r="H23" s="87">
        <v>64.325465</v>
      </c>
      <c r="I23" s="88">
        <v>33.489055</v>
      </c>
      <c r="J23" s="88">
        <v>1.874179</v>
      </c>
      <c r="K23" s="88">
        <v>0</v>
      </c>
      <c r="L23" s="133">
        <v>101.3754601</v>
      </c>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row>
    <row r="24" spans="1:37" ht="12">
      <c r="A24" s="228"/>
      <c r="B24" s="86" t="s">
        <v>55</v>
      </c>
      <c r="C24" s="99">
        <v>7.218</v>
      </c>
      <c r="D24" s="99">
        <v>42.67</v>
      </c>
      <c r="E24" s="99">
        <v>0</v>
      </c>
      <c r="F24" s="99">
        <v>0</v>
      </c>
      <c r="G24" s="99">
        <v>49.888000000000005</v>
      </c>
      <c r="H24" s="87">
        <v>0.8019100000000003</v>
      </c>
      <c r="I24" s="88">
        <v>0</v>
      </c>
      <c r="J24" s="88">
        <v>0</v>
      </c>
      <c r="K24" s="88">
        <v>0</v>
      </c>
      <c r="L24" s="133">
        <v>0.8019100000000003</v>
      </c>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row>
    <row r="25" spans="1:37" ht="12">
      <c r="A25" s="228"/>
      <c r="B25" s="86" t="s">
        <v>51</v>
      </c>
      <c r="C25" s="99">
        <v>10.299604</v>
      </c>
      <c r="D25" s="99">
        <v>1.806438</v>
      </c>
      <c r="E25" s="99">
        <v>0.39456399999999997</v>
      </c>
      <c r="F25" s="99">
        <v>0</v>
      </c>
      <c r="G25" s="99">
        <v>12.8557136</v>
      </c>
      <c r="H25" s="87">
        <v>1.8086040000000008</v>
      </c>
      <c r="I25" s="88">
        <v>0.3079949999999998</v>
      </c>
      <c r="J25" s="88">
        <v>0.15706599999999996</v>
      </c>
      <c r="K25" s="88">
        <v>0</v>
      </c>
      <c r="L25" s="133">
        <v>2.4150244</v>
      </c>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row>
    <row r="26" spans="1:37" ht="12">
      <c r="A26" s="228"/>
      <c r="B26" s="86" t="s">
        <v>156</v>
      </c>
      <c r="C26" s="99">
        <v>4.935795</v>
      </c>
      <c r="D26" s="99">
        <v>15.716472</v>
      </c>
      <c r="E26" s="99">
        <v>0.11455</v>
      </c>
      <c r="F26" s="99">
        <v>0</v>
      </c>
      <c r="G26" s="99">
        <v>20.869912</v>
      </c>
      <c r="H26" s="87">
        <v>0.7383170000000003</v>
      </c>
      <c r="I26" s="88">
        <v>3.7230880000000006</v>
      </c>
      <c r="J26" s="88">
        <v>0.021666000000000005</v>
      </c>
      <c r="K26" s="88">
        <v>0</v>
      </c>
      <c r="L26" s="133">
        <v>4.5025704</v>
      </c>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row>
    <row r="27" spans="1:37" ht="12">
      <c r="A27" s="228"/>
      <c r="B27" s="86" t="s">
        <v>157</v>
      </c>
      <c r="C27" s="99">
        <v>24.575373895982416</v>
      </c>
      <c r="D27" s="99">
        <v>0.8809786379300464</v>
      </c>
      <c r="E27" s="99">
        <v>0</v>
      </c>
      <c r="F27" s="99">
        <v>0</v>
      </c>
      <c r="G27" s="99">
        <v>25.45635253391246</v>
      </c>
      <c r="H27" s="87">
        <v>3.7132598959824143</v>
      </c>
      <c r="I27" s="88">
        <v>0.0954516379300464</v>
      </c>
      <c r="J27" s="88">
        <v>0</v>
      </c>
      <c r="K27" s="88">
        <v>0</v>
      </c>
      <c r="L27" s="133">
        <v>3.8087115339124615</v>
      </c>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row>
    <row r="28" spans="1:37" ht="12">
      <c r="A28" s="228"/>
      <c r="B28" s="86" t="s">
        <v>158</v>
      </c>
      <c r="C28" s="99">
        <v>33.69381</v>
      </c>
      <c r="D28" s="99">
        <v>31.064709000000004</v>
      </c>
      <c r="E28" s="99">
        <v>6.795648</v>
      </c>
      <c r="F28" s="99">
        <v>2.098</v>
      </c>
      <c r="G28" s="99">
        <v>79.7682502</v>
      </c>
      <c r="H28" s="87">
        <v>32.624258</v>
      </c>
      <c r="I28" s="88">
        <v>28.263908000000004</v>
      </c>
      <c r="J28" s="88">
        <v>6.191212</v>
      </c>
      <c r="K28" s="88">
        <v>0.0012559999999997018</v>
      </c>
      <c r="L28" s="133">
        <v>72.6527248</v>
      </c>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row>
    <row r="29" spans="1:37" ht="12">
      <c r="A29" s="228"/>
      <c r="B29" s="86" t="s">
        <v>60</v>
      </c>
      <c r="C29" s="99">
        <v>17.985</v>
      </c>
      <c r="D29" s="99">
        <v>51.852664</v>
      </c>
      <c r="E29" s="99">
        <v>2.251</v>
      </c>
      <c r="F29" s="99">
        <v>0</v>
      </c>
      <c r="G29" s="99">
        <v>74.11456399999999</v>
      </c>
      <c r="H29" s="87">
        <v>12.680183</v>
      </c>
      <c r="I29" s="88">
        <v>41.334655</v>
      </c>
      <c r="J29" s="88">
        <v>1.3386689999999999</v>
      </c>
      <c r="K29" s="88">
        <v>0</v>
      </c>
      <c r="L29" s="133">
        <v>56.55830909999999</v>
      </c>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row>
    <row r="30" spans="1:37" ht="12">
      <c r="A30" s="228"/>
      <c r="B30" s="86" t="s">
        <v>63</v>
      </c>
      <c r="C30" s="99">
        <v>4.5987167</v>
      </c>
      <c r="D30" s="99">
        <v>23.13845096467692</v>
      </c>
      <c r="E30" s="99">
        <v>4.602893983760426</v>
      </c>
      <c r="F30" s="99">
        <v>2.1345237999999997</v>
      </c>
      <c r="G30" s="99">
        <v>38.61719003382173</v>
      </c>
      <c r="H30" s="87">
        <v>4.4300017</v>
      </c>
      <c r="I30" s="88">
        <v>17.67408596467692</v>
      </c>
      <c r="J30" s="88">
        <v>3.148588983760426</v>
      </c>
      <c r="K30" s="88">
        <v>0</v>
      </c>
      <c r="L30" s="133">
        <v>27.991669533821728</v>
      </c>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row>
    <row r="31" spans="1:37" ht="12">
      <c r="A31" s="228"/>
      <c r="B31" s="86" t="s">
        <v>159</v>
      </c>
      <c r="C31" s="99">
        <v>13.73708</v>
      </c>
      <c r="D31" s="99">
        <v>0.41</v>
      </c>
      <c r="E31" s="99">
        <v>0</v>
      </c>
      <c r="F31" s="99">
        <v>0</v>
      </c>
      <c r="G31" s="99">
        <v>14.14708</v>
      </c>
      <c r="H31" s="87">
        <v>0.26798300000000097</v>
      </c>
      <c r="I31" s="88">
        <v>0.062220999999999915</v>
      </c>
      <c r="J31" s="88">
        <v>0</v>
      </c>
      <c r="K31" s="88">
        <v>-0.002096</v>
      </c>
      <c r="L31" s="133">
        <v>0.3281080000000009</v>
      </c>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row>
    <row r="32" spans="1:37" ht="12">
      <c r="A32" s="228"/>
      <c r="B32" s="86" t="s">
        <v>160</v>
      </c>
      <c r="C32" s="99">
        <v>24.015400000000003</v>
      </c>
      <c r="D32" s="99">
        <v>10.4611</v>
      </c>
      <c r="E32" s="99">
        <v>1.3875</v>
      </c>
      <c r="F32" s="99">
        <v>0</v>
      </c>
      <c r="G32" s="99">
        <v>37.11275</v>
      </c>
      <c r="H32" s="87">
        <v>3.0335060000000027</v>
      </c>
      <c r="I32" s="88">
        <v>10.4611</v>
      </c>
      <c r="J32" s="88">
        <v>1.3875</v>
      </c>
      <c r="K32" s="88">
        <v>0</v>
      </c>
      <c r="L32" s="133">
        <v>16.130855999999998</v>
      </c>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row>
    <row r="33" spans="1:37" ht="12">
      <c r="A33" s="228"/>
      <c r="B33" s="86" t="s">
        <v>161</v>
      </c>
      <c r="C33" s="99">
        <v>89.999326</v>
      </c>
      <c r="D33" s="99">
        <v>10.697451</v>
      </c>
      <c r="E33" s="99">
        <v>1.229491</v>
      </c>
      <c r="F33" s="99">
        <v>0</v>
      </c>
      <c r="G33" s="99">
        <v>103.0328099</v>
      </c>
      <c r="H33" s="87">
        <v>17.300472</v>
      </c>
      <c r="I33" s="88">
        <v>5.730007999999999</v>
      </c>
      <c r="J33" s="88">
        <v>0.6705149999999999</v>
      </c>
      <c r="K33" s="88">
        <v>0</v>
      </c>
      <c r="L33" s="133">
        <v>24.30445850000001</v>
      </c>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row>
    <row r="34" spans="1:37" ht="13.5">
      <c r="A34" s="228"/>
      <c r="B34" s="86" t="s">
        <v>376</v>
      </c>
      <c r="C34" s="99">
        <v>0</v>
      </c>
      <c r="D34" s="99">
        <v>375.2</v>
      </c>
      <c r="E34" s="99">
        <v>0</v>
      </c>
      <c r="F34" s="99">
        <v>22.1</v>
      </c>
      <c r="G34" s="99">
        <v>397.3</v>
      </c>
      <c r="H34" s="87">
        <v>0</v>
      </c>
      <c r="I34" s="88">
        <v>375.2</v>
      </c>
      <c r="J34" s="88">
        <v>0</v>
      </c>
      <c r="K34" s="88">
        <v>22.1</v>
      </c>
      <c r="L34" s="133">
        <v>397.3</v>
      </c>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row>
    <row r="35" spans="1:37" ht="13.5">
      <c r="A35" s="228"/>
      <c r="B35" s="86" t="s">
        <v>352</v>
      </c>
      <c r="C35" s="99">
        <v>353.720288</v>
      </c>
      <c r="D35" s="99">
        <v>108.55527699999999</v>
      </c>
      <c r="E35" s="99">
        <v>7.421538</v>
      </c>
      <c r="F35" s="99">
        <v>0</v>
      </c>
      <c r="G35" s="99">
        <v>476.3764872</v>
      </c>
      <c r="H35" s="87">
        <v>18.95031499999999</v>
      </c>
      <c r="I35" s="88">
        <v>92.59527699999998</v>
      </c>
      <c r="J35" s="88">
        <v>3.155054</v>
      </c>
      <c r="K35" s="88">
        <v>0</v>
      </c>
      <c r="L35" s="133">
        <v>117.5401946</v>
      </c>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row>
    <row r="36" spans="1:37" ht="12">
      <c r="A36" s="228"/>
      <c r="B36" s="86" t="s">
        <v>162</v>
      </c>
      <c r="C36" s="99">
        <v>49.241601</v>
      </c>
      <c r="D36" s="99">
        <v>10.973481000000001</v>
      </c>
      <c r="E36" s="99">
        <v>0</v>
      </c>
      <c r="F36" s="99">
        <v>0</v>
      </c>
      <c r="G36" s="99">
        <v>60.215082</v>
      </c>
      <c r="H36" s="87">
        <v>21.098926000000002</v>
      </c>
      <c r="I36" s="88">
        <v>6.663481000000002</v>
      </c>
      <c r="J36" s="88">
        <v>0</v>
      </c>
      <c r="K36" s="88">
        <v>0</v>
      </c>
      <c r="L36" s="133">
        <v>27.762407000000003</v>
      </c>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row>
    <row r="37" spans="1:37" ht="12">
      <c r="A37" s="228"/>
      <c r="B37" s="86" t="s">
        <v>163</v>
      </c>
      <c r="C37" s="99">
        <v>27.803871</v>
      </c>
      <c r="D37" s="99">
        <v>0.44285199999999997</v>
      </c>
      <c r="E37" s="99">
        <v>0</v>
      </c>
      <c r="F37" s="99">
        <v>0</v>
      </c>
      <c r="G37" s="99">
        <v>28.246723</v>
      </c>
      <c r="H37" s="87">
        <v>11.702663000000001</v>
      </c>
      <c r="I37" s="88">
        <v>0.20285199999999998</v>
      </c>
      <c r="J37" s="88">
        <v>0</v>
      </c>
      <c r="K37" s="88">
        <v>0</v>
      </c>
      <c r="L37" s="133">
        <v>11.905515000000001</v>
      </c>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row>
    <row r="38" spans="1:37" ht="12">
      <c r="A38" s="228"/>
      <c r="B38" s="86" t="s">
        <v>164</v>
      </c>
      <c r="C38" s="99">
        <v>5.768955626778362</v>
      </c>
      <c r="D38" s="99">
        <v>0.1998428993387175</v>
      </c>
      <c r="E38" s="99">
        <v>0</v>
      </c>
      <c r="F38" s="99">
        <v>0</v>
      </c>
      <c r="G38" s="99">
        <v>5.968798526117079</v>
      </c>
      <c r="H38" s="87">
        <v>4.833757626778362</v>
      </c>
      <c r="I38" s="88">
        <v>0.16774789933871748</v>
      </c>
      <c r="J38" s="88">
        <v>0</v>
      </c>
      <c r="K38" s="88">
        <v>0</v>
      </c>
      <c r="L38" s="133">
        <v>5.0015055261170795</v>
      </c>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row>
    <row r="39" spans="1:37" ht="12">
      <c r="A39" s="228"/>
      <c r="B39" s="86" t="s">
        <v>165</v>
      </c>
      <c r="C39" s="99">
        <v>0</v>
      </c>
      <c r="D39" s="99">
        <v>6.587479</v>
      </c>
      <c r="E39" s="99">
        <v>2.96598</v>
      </c>
      <c r="F39" s="99">
        <v>5.587857</v>
      </c>
      <c r="G39" s="99">
        <v>17.810698</v>
      </c>
      <c r="H39" s="87">
        <v>0</v>
      </c>
      <c r="I39" s="88">
        <v>3.278657</v>
      </c>
      <c r="J39" s="88">
        <v>1.6830079999999998</v>
      </c>
      <c r="K39" s="88">
        <v>1.8175069999999995</v>
      </c>
      <c r="L39" s="133">
        <v>8.293879199999997</v>
      </c>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row>
    <row r="40" spans="1:37" ht="12">
      <c r="A40" s="228"/>
      <c r="B40" s="86" t="s">
        <v>116</v>
      </c>
      <c r="C40" s="99">
        <v>2.116402</v>
      </c>
      <c r="D40" s="99">
        <v>8.785018</v>
      </c>
      <c r="E40" s="99">
        <v>0</v>
      </c>
      <c r="F40" s="99">
        <v>0</v>
      </c>
      <c r="G40" s="99">
        <v>10.901420000000002</v>
      </c>
      <c r="H40" s="87">
        <v>1.332434</v>
      </c>
      <c r="I40" s="88">
        <v>5.655060000000001</v>
      </c>
      <c r="J40" s="88">
        <v>0</v>
      </c>
      <c r="K40" s="88">
        <v>0</v>
      </c>
      <c r="L40" s="133">
        <v>6.987494000000002</v>
      </c>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row>
    <row r="41" spans="1:37" ht="12">
      <c r="A41" s="228"/>
      <c r="B41" s="86" t="s">
        <v>223</v>
      </c>
      <c r="C41" s="99">
        <v>0</v>
      </c>
      <c r="D41" s="99">
        <v>117.763415</v>
      </c>
      <c r="E41" s="99">
        <v>8.1</v>
      </c>
      <c r="F41" s="99">
        <v>29.56</v>
      </c>
      <c r="G41" s="99">
        <v>162.713415</v>
      </c>
      <c r="H41" s="87"/>
      <c r="I41" s="88"/>
      <c r="J41" s="88"/>
      <c r="K41" s="88"/>
      <c r="L41" s="133"/>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row>
    <row r="42" spans="1:37" ht="13.5">
      <c r="A42" s="228"/>
      <c r="B42" s="86" t="s">
        <v>377</v>
      </c>
      <c r="C42" s="99">
        <v>0</v>
      </c>
      <c r="D42" s="99">
        <v>68.095179</v>
      </c>
      <c r="E42" s="99">
        <v>13.083866</v>
      </c>
      <c r="F42" s="99">
        <v>27.917314</v>
      </c>
      <c r="G42" s="99">
        <v>120.8718384</v>
      </c>
      <c r="H42" s="87"/>
      <c r="I42" s="88"/>
      <c r="J42" s="88"/>
      <c r="K42" s="88"/>
      <c r="L42" s="133"/>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row>
    <row r="43" spans="1:37" ht="13.5">
      <c r="A43" s="228"/>
      <c r="B43" s="86" t="s">
        <v>378</v>
      </c>
      <c r="C43" s="99"/>
      <c r="D43" s="99"/>
      <c r="E43" s="99"/>
      <c r="F43" s="99"/>
      <c r="G43" s="99"/>
      <c r="H43" s="87">
        <v>0</v>
      </c>
      <c r="I43" s="88">
        <v>50.10029699999998</v>
      </c>
      <c r="J43" s="88">
        <v>3.8831960000000016</v>
      </c>
      <c r="K43" s="88">
        <v>3.461644999999997</v>
      </c>
      <c r="L43" s="133">
        <v>60.940014399999995</v>
      </c>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row>
    <row r="44" spans="1:37" ht="12">
      <c r="A44" s="228"/>
      <c r="B44" s="86" t="s">
        <v>120</v>
      </c>
      <c r="C44" s="99">
        <v>234</v>
      </c>
      <c r="D44" s="99">
        <v>6.511</v>
      </c>
      <c r="E44" s="99">
        <v>4.618</v>
      </c>
      <c r="F44" s="99">
        <v>0</v>
      </c>
      <c r="G44" s="99">
        <v>249.2852</v>
      </c>
      <c r="H44" s="87">
        <v>87.362451</v>
      </c>
      <c r="I44" s="88">
        <v>0.9110419999999992</v>
      </c>
      <c r="J44" s="88">
        <v>0.294906000000001</v>
      </c>
      <c r="K44" s="88">
        <v>0</v>
      </c>
      <c r="L44" s="133">
        <v>88.83381440000002</v>
      </c>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row>
    <row r="45" spans="1:37" ht="13.5">
      <c r="A45" s="228"/>
      <c r="B45" s="86" t="s">
        <v>379</v>
      </c>
      <c r="C45" s="99">
        <v>0</v>
      </c>
      <c r="D45" s="99">
        <v>160.611045</v>
      </c>
      <c r="E45" s="99">
        <v>6.321802</v>
      </c>
      <c r="F45" s="99">
        <v>18.113188</v>
      </c>
      <c r="G45" s="99">
        <v>190.7356568</v>
      </c>
      <c r="H45" s="87">
        <v>0</v>
      </c>
      <c r="I45" s="88">
        <v>160.611045</v>
      </c>
      <c r="J45" s="88">
        <v>6.321802</v>
      </c>
      <c r="K45" s="88">
        <v>18.113188</v>
      </c>
      <c r="L45" s="133">
        <v>190.7356568</v>
      </c>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row>
    <row r="46" spans="1:37" ht="12">
      <c r="A46" s="228"/>
      <c r="B46" s="86" t="s">
        <v>43</v>
      </c>
      <c r="C46" s="99">
        <v>565.010354</v>
      </c>
      <c r="D46" s="99">
        <v>79.362541</v>
      </c>
      <c r="E46" s="99">
        <v>25.592506</v>
      </c>
      <c r="F46" s="99">
        <v>0</v>
      </c>
      <c r="G46" s="99">
        <v>692.9986564</v>
      </c>
      <c r="H46" s="87">
        <v>13.551756999999952</v>
      </c>
      <c r="I46" s="88">
        <v>25.724536999999984</v>
      </c>
      <c r="J46" s="88">
        <v>11.365683</v>
      </c>
      <c r="K46" s="88">
        <v>0</v>
      </c>
      <c r="L46" s="133">
        <v>60.87109169999994</v>
      </c>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row>
    <row r="47" spans="1:37" ht="12">
      <c r="A47" s="228"/>
      <c r="B47" s="86" t="s">
        <v>166</v>
      </c>
      <c r="C47" s="99">
        <v>42.146453</v>
      </c>
      <c r="D47" s="99">
        <v>2.705276</v>
      </c>
      <c r="E47" s="99">
        <v>0.922</v>
      </c>
      <c r="F47" s="99">
        <v>0</v>
      </c>
      <c r="G47" s="99">
        <v>46.603529</v>
      </c>
      <c r="H47" s="87">
        <v>8.607955000000004</v>
      </c>
      <c r="I47" s="88">
        <v>0.624444</v>
      </c>
      <c r="J47" s="88">
        <v>0.20543900000000015</v>
      </c>
      <c r="K47" s="88">
        <v>0</v>
      </c>
      <c r="L47" s="133">
        <v>9.622733100000005</v>
      </c>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row>
    <row r="48" spans="1:37" ht="12">
      <c r="A48" s="228"/>
      <c r="B48" s="86" t="s">
        <v>167</v>
      </c>
      <c r="C48" s="99">
        <v>37.367301</v>
      </c>
      <c r="D48" s="99">
        <v>4.088485</v>
      </c>
      <c r="E48" s="99">
        <v>1.462774</v>
      </c>
      <c r="F48" s="99">
        <v>0</v>
      </c>
      <c r="G48" s="99">
        <v>44.23505659999999</v>
      </c>
      <c r="H48" s="87">
        <v>5.470262000000005</v>
      </c>
      <c r="I48" s="88">
        <v>0.9014539999999998</v>
      </c>
      <c r="J48" s="88">
        <v>0.34114500000000003</v>
      </c>
      <c r="K48" s="88">
        <v>0</v>
      </c>
      <c r="L48" s="133">
        <v>7.0198915</v>
      </c>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row>
    <row r="49" spans="1:37" ht="12">
      <c r="A49" s="228"/>
      <c r="B49" s="86" t="s">
        <v>168</v>
      </c>
      <c r="C49" s="99">
        <v>12.739967</v>
      </c>
      <c r="D49" s="99">
        <v>0</v>
      </c>
      <c r="E49" s="99">
        <v>0</v>
      </c>
      <c r="F49" s="99">
        <v>0</v>
      </c>
      <c r="G49" s="99">
        <v>12.739967</v>
      </c>
      <c r="H49" s="87">
        <v>3.8497129999999995</v>
      </c>
      <c r="I49" s="88">
        <v>0</v>
      </c>
      <c r="J49" s="88">
        <v>0</v>
      </c>
      <c r="K49" s="88">
        <v>0</v>
      </c>
      <c r="L49" s="133">
        <v>3.8497129999999995</v>
      </c>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row>
    <row r="50" spans="1:37" ht="12">
      <c r="A50" s="228"/>
      <c r="B50" s="86" t="s">
        <v>129</v>
      </c>
      <c r="C50" s="99">
        <v>8.599374</v>
      </c>
      <c r="D50" s="99">
        <v>2.680164</v>
      </c>
      <c r="E50" s="99">
        <v>0.216318</v>
      </c>
      <c r="F50" s="99">
        <v>0</v>
      </c>
      <c r="G50" s="99">
        <v>11.6905422</v>
      </c>
      <c r="H50" s="87">
        <v>1.8151849999999996</v>
      </c>
      <c r="I50" s="88">
        <v>2.680164</v>
      </c>
      <c r="J50" s="88">
        <v>0.043485000000000024</v>
      </c>
      <c r="K50" s="88">
        <v>0</v>
      </c>
      <c r="L50" s="133">
        <v>4.5779705</v>
      </c>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row>
    <row r="51" spans="1:37" ht="12">
      <c r="A51" s="228"/>
      <c r="B51" s="86" t="s">
        <v>169</v>
      </c>
      <c r="C51" s="99">
        <v>23.916891</v>
      </c>
      <c r="D51" s="99">
        <v>10.992878</v>
      </c>
      <c r="E51" s="99">
        <v>1.1860000000000002</v>
      </c>
      <c r="F51" s="99">
        <v>0</v>
      </c>
      <c r="G51" s="99">
        <v>37.163168999999996</v>
      </c>
      <c r="H51" s="87">
        <v>1.6311810000000015</v>
      </c>
      <c r="I51" s="88">
        <v>0.2904870000000006</v>
      </c>
      <c r="J51" s="88">
        <v>0.03274899999999992</v>
      </c>
      <c r="K51" s="88">
        <v>0</v>
      </c>
      <c r="L51" s="133">
        <v>1.983891099999994</v>
      </c>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row>
    <row r="52" spans="1:37" ht="13.5">
      <c r="A52" s="228"/>
      <c r="B52" s="86" t="s">
        <v>380</v>
      </c>
      <c r="C52" s="99">
        <v>64.497484</v>
      </c>
      <c r="D52" s="99">
        <v>5.635835</v>
      </c>
      <c r="E52" s="99">
        <v>1.8027710000000001</v>
      </c>
      <c r="F52" s="99">
        <v>0</v>
      </c>
      <c r="G52" s="99">
        <v>73.5585839</v>
      </c>
      <c r="H52" s="87">
        <v>15.920949</v>
      </c>
      <c r="I52" s="88">
        <v>1.9301069999999996</v>
      </c>
      <c r="J52" s="88">
        <v>0.45236600000000005</v>
      </c>
      <c r="K52" s="88">
        <v>0</v>
      </c>
      <c r="L52" s="133">
        <v>18.7105514</v>
      </c>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row>
    <row r="53" spans="1:37" ht="13.5">
      <c r="A53" s="228"/>
      <c r="B53" s="102" t="s">
        <v>381</v>
      </c>
      <c r="C53" s="99">
        <v>231.73399999999998</v>
      </c>
      <c r="D53" s="99">
        <v>1332.0836069999998</v>
      </c>
      <c r="E53" s="99">
        <v>25.718774</v>
      </c>
      <c r="F53" s="99">
        <v>1.598</v>
      </c>
      <c r="G53" s="99">
        <v>1614.2812775999996</v>
      </c>
      <c r="H53" s="87">
        <v>50.65736899999993</v>
      </c>
      <c r="I53" s="88">
        <v>1061.8883829999997</v>
      </c>
      <c r="J53" s="88">
        <v>23.800142</v>
      </c>
      <c r="K53" s="88">
        <v>-2.738981</v>
      </c>
      <c r="L53" s="133">
        <v>1155.0270407999997</v>
      </c>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row>
    <row r="54" spans="1:37" ht="13.5">
      <c r="A54" s="228"/>
      <c r="B54" s="86" t="s">
        <v>382</v>
      </c>
      <c r="C54" s="99">
        <v>3.156343</v>
      </c>
      <c r="D54" s="99">
        <v>15.648672999999999</v>
      </c>
      <c r="E54" s="99">
        <v>0.122078</v>
      </c>
      <c r="F54" s="99">
        <v>0</v>
      </c>
      <c r="G54" s="99">
        <v>19.0369642</v>
      </c>
      <c r="H54" s="87">
        <v>0.24847799999999998</v>
      </c>
      <c r="I54" s="88">
        <v>3.1686729999999983</v>
      </c>
      <c r="J54" s="88">
        <v>0.031833000000000014</v>
      </c>
      <c r="K54" s="88">
        <v>0</v>
      </c>
      <c r="L54" s="133">
        <v>3.4776336999999984</v>
      </c>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row>
    <row r="55" spans="1:37" ht="13.5">
      <c r="A55" s="228"/>
      <c r="B55" s="86" t="s">
        <v>383</v>
      </c>
      <c r="C55" s="99">
        <v>29</v>
      </c>
      <c r="D55" s="99">
        <v>29.3</v>
      </c>
      <c r="E55" s="99">
        <v>5</v>
      </c>
      <c r="F55" s="99">
        <v>0</v>
      </c>
      <c r="G55" s="99">
        <v>67.8</v>
      </c>
      <c r="H55" s="87">
        <v>29</v>
      </c>
      <c r="I55" s="88">
        <v>29.3</v>
      </c>
      <c r="J55" s="88">
        <v>5</v>
      </c>
      <c r="K55" s="88">
        <v>0</v>
      </c>
      <c r="L55" s="133">
        <v>67.8</v>
      </c>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row>
    <row r="56" spans="1:37" ht="12">
      <c r="A56" s="228"/>
      <c r="B56" s="86" t="s">
        <v>171</v>
      </c>
      <c r="C56" s="99">
        <v>80.014039</v>
      </c>
      <c r="D56" s="99">
        <v>3.846961</v>
      </c>
      <c r="E56" s="99">
        <v>3.118314</v>
      </c>
      <c r="F56" s="99">
        <v>0</v>
      </c>
      <c r="G56" s="99">
        <v>89.78579659999998</v>
      </c>
      <c r="H56" s="87">
        <v>12.251878000000005</v>
      </c>
      <c r="I56" s="88">
        <v>0.002264000000000266</v>
      </c>
      <c r="J56" s="88">
        <v>0.5800489999999998</v>
      </c>
      <c r="K56" s="88">
        <v>0</v>
      </c>
      <c r="L56" s="133">
        <v>13.356235099999992</v>
      </c>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row>
    <row r="57" spans="1:37" ht="12">
      <c r="A57" s="228"/>
      <c r="B57" s="86" t="s">
        <v>172</v>
      </c>
      <c r="C57" s="99">
        <v>10.5</v>
      </c>
      <c r="D57" s="99">
        <v>0.08691</v>
      </c>
      <c r="E57" s="99">
        <v>0.012103</v>
      </c>
      <c r="F57" s="99">
        <v>0</v>
      </c>
      <c r="G57" s="99">
        <v>10.609905699999999</v>
      </c>
      <c r="H57" s="87">
        <v>8.2642</v>
      </c>
      <c r="I57" s="88">
        <v>0.00643500000000001</v>
      </c>
      <c r="J57" s="88">
        <v>0.0014909999999999993</v>
      </c>
      <c r="K57" s="88">
        <v>0</v>
      </c>
      <c r="L57" s="133">
        <v>8.2734679</v>
      </c>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row>
    <row r="58" spans="1:37" ht="12">
      <c r="A58" s="228"/>
      <c r="B58" s="86" t="s">
        <v>173</v>
      </c>
      <c r="C58" s="99">
        <v>1.681</v>
      </c>
      <c r="D58" s="99">
        <v>2.162</v>
      </c>
      <c r="E58" s="99">
        <v>0</v>
      </c>
      <c r="F58" s="99">
        <v>0</v>
      </c>
      <c r="G58" s="99">
        <v>3.843</v>
      </c>
      <c r="H58" s="87">
        <v>1.060988</v>
      </c>
      <c r="I58" s="88">
        <v>1.7032</v>
      </c>
      <c r="J58" s="88">
        <v>0</v>
      </c>
      <c r="K58" s="88">
        <v>0</v>
      </c>
      <c r="L58" s="133">
        <v>2.764188</v>
      </c>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row>
    <row r="59" spans="1:37" ht="12">
      <c r="A59" s="228"/>
      <c r="B59" s="86" t="s">
        <v>174</v>
      </c>
      <c r="C59" s="99">
        <v>143.07299999999998</v>
      </c>
      <c r="D59" s="99">
        <v>25.7864</v>
      </c>
      <c r="E59" s="99">
        <v>5.1253</v>
      </c>
      <c r="F59" s="99">
        <v>0</v>
      </c>
      <c r="G59" s="99">
        <v>178.59747</v>
      </c>
      <c r="H59" s="87">
        <v>50.354346999999976</v>
      </c>
      <c r="I59" s="88">
        <v>7.385553999999999</v>
      </c>
      <c r="J59" s="88">
        <v>2.1591919999999987</v>
      </c>
      <c r="K59" s="88">
        <v>0</v>
      </c>
      <c r="L59" s="133">
        <v>61.84236579999998</v>
      </c>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row>
    <row r="60" spans="1:37" ht="12">
      <c r="A60" s="228"/>
      <c r="B60" s="86" t="s">
        <v>416</v>
      </c>
      <c r="C60" s="99">
        <v>15.078298</v>
      </c>
      <c r="D60" s="99">
        <v>0</v>
      </c>
      <c r="E60" s="99">
        <v>0</v>
      </c>
      <c r="F60" s="99">
        <v>0</v>
      </c>
      <c r="G60" s="99">
        <v>15.078298</v>
      </c>
      <c r="H60" s="87">
        <v>5.355292</v>
      </c>
      <c r="I60" s="88">
        <v>0</v>
      </c>
      <c r="J60" s="88">
        <v>0</v>
      </c>
      <c r="K60" s="88">
        <v>0</v>
      </c>
      <c r="L60" s="133">
        <v>5.355292</v>
      </c>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row>
    <row r="61" spans="1:37" ht="12">
      <c r="A61" s="228"/>
      <c r="B61" s="86" t="s">
        <v>421</v>
      </c>
      <c r="C61" s="99">
        <v>56.186218</v>
      </c>
      <c r="D61" s="99">
        <v>2.782</v>
      </c>
      <c r="E61" s="99">
        <v>1.1</v>
      </c>
      <c r="F61" s="99">
        <v>0</v>
      </c>
      <c r="G61" s="99">
        <v>61.058218</v>
      </c>
      <c r="H61" s="87">
        <v>8.385795000000002</v>
      </c>
      <c r="I61" s="88">
        <v>0.6194000000000002</v>
      </c>
      <c r="J61" s="88">
        <v>0</v>
      </c>
      <c r="K61" s="88">
        <v>0</v>
      </c>
      <c r="L61" s="133">
        <v>9.005195000000002</v>
      </c>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row>
    <row r="62" spans="1:37" ht="12">
      <c r="A62" s="228"/>
      <c r="B62" s="86" t="s">
        <v>175</v>
      </c>
      <c r="C62" s="99">
        <v>57.042071</v>
      </c>
      <c r="D62" s="99">
        <v>1.77</v>
      </c>
      <c r="E62" s="99">
        <v>1.034613</v>
      </c>
      <c r="F62" s="99">
        <v>0</v>
      </c>
      <c r="G62" s="99">
        <v>60.777835700000004</v>
      </c>
      <c r="H62" s="87">
        <v>20.293554000000007</v>
      </c>
      <c r="I62" s="88">
        <v>1.136498</v>
      </c>
      <c r="J62" s="88">
        <v>0.584458</v>
      </c>
      <c r="K62" s="88">
        <v>0</v>
      </c>
      <c r="L62" s="133">
        <v>22.540522200000012</v>
      </c>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row>
    <row r="63" spans="1:37" ht="13.5">
      <c r="A63" s="228"/>
      <c r="B63" s="86" t="s">
        <v>384</v>
      </c>
      <c r="C63" s="99">
        <v>8.3</v>
      </c>
      <c r="D63" s="99">
        <v>0.42</v>
      </c>
      <c r="E63" s="99">
        <v>0</v>
      </c>
      <c r="F63" s="99">
        <v>0</v>
      </c>
      <c r="G63" s="99">
        <v>8.72</v>
      </c>
      <c r="H63" s="87">
        <v>8.3</v>
      </c>
      <c r="I63" s="88">
        <v>0.42</v>
      </c>
      <c r="J63" s="88">
        <v>0</v>
      </c>
      <c r="K63" s="88">
        <v>0</v>
      </c>
      <c r="L63" s="133">
        <v>8.72</v>
      </c>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row>
    <row r="64" spans="1:37" ht="12">
      <c r="A64" s="228"/>
      <c r="B64" s="86" t="s">
        <v>176</v>
      </c>
      <c r="C64" s="99">
        <v>27.784966</v>
      </c>
      <c r="D64" s="99">
        <v>49.565293000000004</v>
      </c>
      <c r="E64" s="99">
        <v>6.426688</v>
      </c>
      <c r="F64" s="99">
        <v>0</v>
      </c>
      <c r="G64" s="99">
        <v>89.56096620000001</v>
      </c>
      <c r="H64" s="87">
        <v>13.698459999999999</v>
      </c>
      <c r="I64" s="88">
        <v>48.180768</v>
      </c>
      <c r="J64" s="88">
        <v>6.320334000000001</v>
      </c>
      <c r="K64" s="88">
        <v>0</v>
      </c>
      <c r="L64" s="133">
        <v>73.8878626</v>
      </c>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row>
    <row r="65" spans="1:37" ht="13.5">
      <c r="A65" s="228"/>
      <c r="B65" s="86" t="s">
        <v>385</v>
      </c>
      <c r="C65" s="99">
        <v>12.415</v>
      </c>
      <c r="D65" s="99">
        <v>1.33</v>
      </c>
      <c r="E65" s="99">
        <v>0.213</v>
      </c>
      <c r="F65" s="99">
        <v>0.104</v>
      </c>
      <c r="G65" s="99">
        <v>14.253699999999998</v>
      </c>
      <c r="H65" s="87">
        <v>12.415</v>
      </c>
      <c r="I65" s="88">
        <v>1.33</v>
      </c>
      <c r="J65" s="88">
        <v>0.213</v>
      </c>
      <c r="K65" s="88">
        <v>0.104</v>
      </c>
      <c r="L65" s="133">
        <v>14.253699999999998</v>
      </c>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row>
    <row r="66" spans="1:37" ht="12">
      <c r="A66" s="228"/>
      <c r="B66" s="137" t="s">
        <v>177</v>
      </c>
      <c r="C66" s="105">
        <v>99.83000100000001</v>
      </c>
      <c r="D66" s="105">
        <v>178.27012521680723</v>
      </c>
      <c r="E66" s="105">
        <v>34.69392025133459</v>
      </c>
      <c r="F66" s="105">
        <v>16.04445</v>
      </c>
      <c r="G66" s="105">
        <v>360.0630246943429</v>
      </c>
      <c r="H66" s="138">
        <v>49.465052000000014</v>
      </c>
      <c r="I66" s="139">
        <v>126.04560121680723</v>
      </c>
      <c r="J66" s="139">
        <v>25.68131325133459</v>
      </c>
      <c r="K66" s="139">
        <v>-1.068294999999999</v>
      </c>
      <c r="L66" s="140">
        <v>223.23685339434292</v>
      </c>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row>
    <row r="67" spans="1:37" ht="12.75" thickBot="1">
      <c r="A67" s="228"/>
      <c r="B67" s="141" t="s">
        <v>6</v>
      </c>
      <c r="C67" s="128">
        <f aca="true" t="shared" si="0" ref="C67:L67">SUM(C6:C66)</f>
        <v>4157.767939222761</v>
      </c>
      <c r="D67" s="128">
        <f t="shared" si="0"/>
        <v>3152.771147595402</v>
      </c>
      <c r="E67" s="128">
        <f t="shared" si="0"/>
        <v>209.72455423509504</v>
      </c>
      <c r="F67" s="128">
        <f t="shared" si="0"/>
        <v>129.67133280000002</v>
      </c>
      <c r="G67" s="128">
        <f t="shared" si="0"/>
        <v>7838.687072664844</v>
      </c>
      <c r="H67" s="142">
        <f t="shared" si="0"/>
        <v>1049.2840592227603</v>
      </c>
      <c r="I67" s="143">
        <f t="shared" si="0"/>
        <v>2240.7177245954017</v>
      </c>
      <c r="J67" s="143">
        <f t="shared" si="0"/>
        <v>115.448943235095</v>
      </c>
      <c r="K67" s="143">
        <f t="shared" si="0"/>
        <v>42.159260999999994</v>
      </c>
      <c r="L67" s="144">
        <f t="shared" si="0"/>
        <v>3551.4192997648433</v>
      </c>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row>
    <row r="68" spans="1:37" ht="12">
      <c r="A68" s="228"/>
      <c r="B68" s="228"/>
      <c r="C68" s="228"/>
      <c r="D68" s="228"/>
      <c r="E68" s="228"/>
      <c r="F68" s="228"/>
      <c r="G68" s="228"/>
      <c r="H68" s="231"/>
      <c r="I68" s="231"/>
      <c r="J68" s="231"/>
      <c r="K68" s="231"/>
      <c r="L68" s="231"/>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row>
    <row r="69" spans="1:37" ht="12">
      <c r="A69" s="228"/>
      <c r="B69" s="228" t="s">
        <v>483</v>
      </c>
      <c r="C69" s="228"/>
      <c r="D69" s="228"/>
      <c r="E69" s="228"/>
      <c r="F69" s="228"/>
      <c r="G69" s="228"/>
      <c r="H69" s="239" t="s">
        <v>77</v>
      </c>
      <c r="I69" s="231"/>
      <c r="J69" s="231"/>
      <c r="K69" s="231"/>
      <c r="L69" s="231"/>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row>
    <row r="70" spans="1:37" ht="13.5">
      <c r="A70" s="228"/>
      <c r="B70" s="228" t="s">
        <v>386</v>
      </c>
      <c r="C70" s="228"/>
      <c r="D70" s="228"/>
      <c r="E70" s="228"/>
      <c r="F70" s="228"/>
      <c r="G70" s="228"/>
      <c r="H70" s="239" t="s">
        <v>78</v>
      </c>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row>
    <row r="71" spans="1:37" ht="12">
      <c r="A71" s="228"/>
      <c r="B71" s="228" t="s">
        <v>484</v>
      </c>
      <c r="C71" s="228"/>
      <c r="D71" s="228"/>
      <c r="E71" s="228"/>
      <c r="F71" s="228"/>
      <c r="G71" s="228"/>
      <c r="H71" s="239" t="s">
        <v>79</v>
      </c>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row>
    <row r="72" spans="1:37" ht="12">
      <c r="A72" s="228"/>
      <c r="B72" s="228" t="s">
        <v>491</v>
      </c>
      <c r="C72" s="228"/>
      <c r="D72" s="228"/>
      <c r="E72" s="228"/>
      <c r="F72" s="228"/>
      <c r="G72" s="228"/>
      <c r="H72" s="240" t="s">
        <v>80</v>
      </c>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row>
    <row r="73" spans="1:37" ht="12">
      <c r="A73" s="228"/>
      <c r="B73" s="228" t="s">
        <v>239</v>
      </c>
      <c r="C73" s="228"/>
      <c r="D73" s="228"/>
      <c r="E73" s="228"/>
      <c r="F73" s="228"/>
      <c r="G73" s="228"/>
      <c r="H73" s="240" t="s">
        <v>81</v>
      </c>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row>
    <row r="74" spans="1:37" ht="12">
      <c r="A74" s="228"/>
      <c r="B74" s="228"/>
      <c r="C74" s="228"/>
      <c r="D74" s="228"/>
      <c r="E74" s="228"/>
      <c r="F74" s="228"/>
      <c r="G74" s="228"/>
      <c r="H74" s="240"/>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row>
    <row r="75" spans="1:37" ht="12">
      <c r="A75" s="228"/>
      <c r="B75" s="228"/>
      <c r="C75" s="228"/>
      <c r="D75" s="228"/>
      <c r="E75" s="228"/>
      <c r="F75" s="228"/>
      <c r="G75" s="228"/>
      <c r="H75" s="240"/>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row>
    <row r="76" spans="1:37" ht="12">
      <c r="A76" s="228"/>
      <c r="B76" s="228" t="s">
        <v>485</v>
      </c>
      <c r="C76" s="228"/>
      <c r="D76" s="228"/>
      <c r="E76" s="228"/>
      <c r="F76" s="228"/>
      <c r="G76" s="228"/>
      <c r="H76" s="240" t="s">
        <v>82</v>
      </c>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row>
    <row r="77" spans="1:37" ht="12">
      <c r="A77" s="228"/>
      <c r="B77" s="228" t="s">
        <v>486</v>
      </c>
      <c r="C77" s="228"/>
      <c r="D77" s="228"/>
      <c r="E77" s="228"/>
      <c r="F77" s="228"/>
      <c r="G77" s="228"/>
      <c r="H77" s="240" t="s">
        <v>83</v>
      </c>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row>
    <row r="78" spans="1:37" ht="12">
      <c r="A78" s="228"/>
      <c r="B78" s="228" t="s">
        <v>492</v>
      </c>
      <c r="C78" s="228"/>
      <c r="D78" s="228"/>
      <c r="E78" s="228"/>
      <c r="F78" s="228"/>
      <c r="G78" s="228"/>
      <c r="H78" s="240" t="s">
        <v>89</v>
      </c>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row>
    <row r="79" spans="1:37" ht="12">
      <c r="A79" s="228"/>
      <c r="B79" s="228" t="s">
        <v>487</v>
      </c>
      <c r="C79" s="228"/>
      <c r="D79" s="228"/>
      <c r="E79" s="228"/>
      <c r="F79" s="228"/>
      <c r="G79" s="228"/>
      <c r="H79" s="240" t="s">
        <v>84</v>
      </c>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row>
    <row r="80" spans="1:37" ht="12">
      <c r="A80" s="228"/>
      <c r="B80" s="228" t="s">
        <v>488</v>
      </c>
      <c r="C80" s="228"/>
      <c r="D80" s="228"/>
      <c r="E80" s="228"/>
      <c r="F80" s="228"/>
      <c r="G80" s="228"/>
      <c r="H80" s="240" t="s">
        <v>85</v>
      </c>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row>
    <row r="81" spans="1:37" ht="12">
      <c r="A81" s="228"/>
      <c r="B81" s="228" t="s">
        <v>489</v>
      </c>
      <c r="C81" s="228"/>
      <c r="D81" s="228"/>
      <c r="E81" s="228"/>
      <c r="F81" s="228"/>
      <c r="G81" s="228"/>
      <c r="H81" s="240" t="s">
        <v>86</v>
      </c>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row>
    <row r="82" spans="1:37" ht="12">
      <c r="A82" s="228"/>
      <c r="B82" s="228" t="s">
        <v>493</v>
      </c>
      <c r="C82" s="228"/>
      <c r="D82" s="228"/>
      <c r="E82" s="228"/>
      <c r="F82" s="228"/>
      <c r="G82" s="228"/>
      <c r="H82" s="240" t="s">
        <v>87</v>
      </c>
      <c r="I82" s="228"/>
      <c r="J82" s="228"/>
      <c r="K82" s="228"/>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228"/>
      <c r="AJ82" s="228"/>
      <c r="AK82" s="228"/>
    </row>
    <row r="83" spans="1:37" ht="12">
      <c r="A83" s="228"/>
      <c r="B83" s="228" t="s">
        <v>490</v>
      </c>
      <c r="C83" s="228"/>
      <c r="D83" s="228"/>
      <c r="E83" s="228"/>
      <c r="F83" s="228"/>
      <c r="G83" s="228"/>
      <c r="H83" s="240" t="s">
        <v>88</v>
      </c>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row>
    <row r="84" spans="1:37" ht="12">
      <c r="A84" s="228"/>
      <c r="B84" s="228"/>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row>
    <row r="85" spans="1:37" ht="12">
      <c r="A85" s="228"/>
      <c r="B85" s="228"/>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row>
    <row r="86" spans="1:37" ht="12">
      <c r="A86" s="228"/>
      <c r="B86" s="228"/>
      <c r="C86" s="228"/>
      <c r="D86" s="228"/>
      <c r="E86" s="228"/>
      <c r="F86" s="228"/>
      <c r="G86" s="228"/>
      <c r="H86" s="228"/>
      <c r="I86" s="228"/>
      <c r="J86" s="228"/>
      <c r="K86" s="228"/>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c r="AJ86" s="228"/>
      <c r="AK86" s="228"/>
    </row>
    <row r="87" spans="1:37" ht="12">
      <c r="A87" s="228"/>
      <c r="B87" s="228"/>
      <c r="C87" s="228"/>
      <c r="D87" s="228"/>
      <c r="E87" s="228"/>
      <c r="F87" s="228"/>
      <c r="G87" s="228"/>
      <c r="H87" s="228"/>
      <c r="I87" s="228"/>
      <c r="J87" s="228"/>
      <c r="K87" s="228"/>
      <c r="L87" s="228"/>
      <c r="M87" s="228"/>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28"/>
      <c r="AK87" s="228"/>
    </row>
    <row r="88" spans="1:37" ht="12">
      <c r="A88" s="228"/>
      <c r="B88" s="228"/>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28"/>
      <c r="AK88" s="228"/>
    </row>
    <row r="89" spans="1:37" ht="12">
      <c r="A89" s="228"/>
      <c r="B89" s="228"/>
      <c r="C89" s="228"/>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8"/>
      <c r="AK89" s="228"/>
    </row>
    <row r="90" spans="1:37" ht="12">
      <c r="A90" s="228"/>
      <c r="B90" s="228"/>
      <c r="C90" s="228"/>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c r="AH90" s="228"/>
      <c r="AI90" s="228"/>
      <c r="AJ90" s="228"/>
      <c r="AK90" s="228"/>
    </row>
    <row r="91" spans="1:37" ht="12">
      <c r="A91" s="228"/>
      <c r="B91" s="228"/>
      <c r="C91" s="228"/>
      <c r="D91" s="228"/>
      <c r="E91" s="228"/>
      <c r="F91" s="228"/>
      <c r="G91" s="228"/>
      <c r="H91" s="228"/>
      <c r="I91" s="228"/>
      <c r="J91" s="228"/>
      <c r="K91" s="228"/>
      <c r="L91" s="228"/>
      <c r="M91" s="228"/>
      <c r="N91" s="228"/>
      <c r="O91" s="228"/>
      <c r="P91" s="228"/>
      <c r="Q91" s="228"/>
      <c r="R91" s="228"/>
      <c r="S91" s="228"/>
      <c r="T91" s="228"/>
      <c r="U91" s="228"/>
      <c r="V91" s="228"/>
      <c r="W91" s="228"/>
      <c r="X91" s="228"/>
      <c r="Y91" s="228"/>
      <c r="Z91" s="228"/>
      <c r="AA91" s="228"/>
      <c r="AB91" s="228"/>
      <c r="AC91" s="228"/>
      <c r="AD91" s="228"/>
      <c r="AE91" s="228"/>
      <c r="AF91" s="228"/>
      <c r="AG91" s="228"/>
      <c r="AH91" s="228"/>
      <c r="AI91" s="228"/>
      <c r="AJ91" s="228"/>
      <c r="AK91" s="228"/>
    </row>
    <row r="92" spans="1:37" ht="12">
      <c r="A92" s="228"/>
      <c r="B92" s="228"/>
      <c r="C92" s="228"/>
      <c r="D92" s="228"/>
      <c r="E92" s="228"/>
      <c r="F92" s="228"/>
      <c r="G92" s="228"/>
      <c r="H92" s="228"/>
      <c r="I92" s="228"/>
      <c r="J92" s="228"/>
      <c r="K92" s="228"/>
      <c r="L92" s="228"/>
      <c r="M92" s="228"/>
      <c r="N92" s="228"/>
      <c r="O92" s="228"/>
      <c r="P92" s="228"/>
      <c r="Q92" s="228"/>
      <c r="R92" s="228"/>
      <c r="S92" s="228"/>
      <c r="T92" s="228"/>
      <c r="U92" s="228"/>
      <c r="V92" s="228"/>
      <c r="W92" s="228"/>
      <c r="X92" s="228"/>
      <c r="Y92" s="228"/>
      <c r="Z92" s="228"/>
      <c r="AA92" s="228"/>
      <c r="AB92" s="228"/>
      <c r="AC92" s="228"/>
      <c r="AD92" s="228"/>
      <c r="AE92" s="228"/>
      <c r="AF92" s="228"/>
      <c r="AG92" s="228"/>
      <c r="AH92" s="228"/>
      <c r="AI92" s="228"/>
      <c r="AJ92" s="228"/>
      <c r="AK92" s="228"/>
    </row>
    <row r="93" spans="1:37" ht="12">
      <c r="A93" s="228"/>
      <c r="B93" s="228"/>
      <c r="C93" s="228"/>
      <c r="D93" s="228"/>
      <c r="E93" s="228"/>
      <c r="F93" s="228"/>
      <c r="G93" s="228"/>
      <c r="H93" s="228"/>
      <c r="I93" s="228"/>
      <c r="J93" s="228"/>
      <c r="K93" s="228"/>
      <c r="L93" s="228"/>
      <c r="M93" s="228"/>
      <c r="N93" s="228"/>
      <c r="O93" s="228"/>
      <c r="P93" s="228"/>
      <c r="Q93" s="228"/>
      <c r="R93" s="228"/>
      <c r="S93" s="228"/>
      <c r="T93" s="228"/>
      <c r="U93" s="228"/>
      <c r="V93" s="228"/>
      <c r="W93" s="228"/>
      <c r="X93" s="228"/>
      <c r="Y93" s="228"/>
      <c r="Z93" s="228"/>
      <c r="AA93" s="228"/>
      <c r="AB93" s="228"/>
      <c r="AC93" s="228"/>
      <c r="AD93" s="228"/>
      <c r="AE93" s="228"/>
      <c r="AF93" s="228"/>
      <c r="AG93" s="228"/>
      <c r="AH93" s="228"/>
      <c r="AI93" s="228"/>
      <c r="AJ93" s="228"/>
      <c r="AK93" s="228"/>
    </row>
    <row r="94" spans="1:37" ht="12">
      <c r="A94" s="228"/>
      <c r="B94" s="228"/>
      <c r="C94" s="228"/>
      <c r="D94" s="228"/>
      <c r="E94" s="228"/>
      <c r="F94" s="228"/>
      <c r="G94" s="228"/>
      <c r="H94" s="228"/>
      <c r="I94" s="228"/>
      <c r="J94" s="228"/>
      <c r="K94" s="228"/>
      <c r="L94" s="228"/>
      <c r="M94" s="228"/>
      <c r="N94" s="228"/>
      <c r="O94" s="228"/>
      <c r="P94" s="228"/>
      <c r="Q94" s="228"/>
      <c r="R94" s="228"/>
      <c r="S94" s="228"/>
      <c r="T94" s="228"/>
      <c r="U94" s="228"/>
      <c r="V94" s="228"/>
      <c r="W94" s="228"/>
      <c r="X94" s="228"/>
      <c r="Y94" s="228"/>
      <c r="Z94" s="228"/>
      <c r="AA94" s="228"/>
      <c r="AB94" s="228"/>
      <c r="AC94" s="228"/>
      <c r="AD94" s="228"/>
      <c r="AE94" s="228"/>
      <c r="AF94" s="228"/>
      <c r="AG94" s="228"/>
      <c r="AH94" s="228"/>
      <c r="AI94" s="228"/>
      <c r="AJ94" s="228"/>
      <c r="AK94" s="228"/>
    </row>
    <row r="95" spans="1:37" ht="12">
      <c r="A95" s="228"/>
      <c r="B95" s="228"/>
      <c r="C95" s="228"/>
      <c r="D95" s="228"/>
      <c r="E95" s="228"/>
      <c r="F95" s="228"/>
      <c r="G95" s="228"/>
      <c r="H95" s="228"/>
      <c r="I95" s="228"/>
      <c r="J95" s="228"/>
      <c r="K95" s="228"/>
      <c r="L95" s="228"/>
      <c r="M95" s="228"/>
      <c r="N95" s="228"/>
      <c r="O95" s="228"/>
      <c r="P95" s="228"/>
      <c r="Q95" s="228"/>
      <c r="R95" s="228"/>
      <c r="S95" s="228"/>
      <c r="T95" s="228"/>
      <c r="U95" s="228"/>
      <c r="V95" s="228"/>
      <c r="W95" s="228"/>
      <c r="X95" s="228"/>
      <c r="Y95" s="228"/>
      <c r="Z95" s="228"/>
      <c r="AA95" s="228"/>
      <c r="AB95" s="228"/>
      <c r="AC95" s="228"/>
      <c r="AD95" s="228"/>
      <c r="AE95" s="228"/>
      <c r="AF95" s="228"/>
      <c r="AG95" s="228"/>
      <c r="AH95" s="228"/>
      <c r="AI95" s="228"/>
      <c r="AJ95" s="228"/>
      <c r="AK95" s="228"/>
    </row>
    <row r="96" spans="1:37" ht="12">
      <c r="A96" s="228"/>
      <c r="B96" s="228"/>
      <c r="C96" s="228"/>
      <c r="D96" s="228"/>
      <c r="E96" s="228"/>
      <c r="F96" s="228"/>
      <c r="G96" s="228"/>
      <c r="H96" s="228"/>
      <c r="I96" s="228"/>
      <c r="J96" s="228"/>
      <c r="K96" s="228"/>
      <c r="L96" s="228"/>
      <c r="M96" s="228"/>
      <c r="N96" s="228"/>
      <c r="O96" s="228"/>
      <c r="P96" s="228"/>
      <c r="Q96" s="228"/>
      <c r="R96" s="228"/>
      <c r="S96" s="228"/>
      <c r="T96" s="228"/>
      <c r="U96" s="228"/>
      <c r="V96" s="228"/>
      <c r="W96" s="228"/>
      <c r="X96" s="228"/>
      <c r="Y96" s="228"/>
      <c r="Z96" s="228"/>
      <c r="AA96" s="228"/>
      <c r="AB96" s="228"/>
      <c r="AC96" s="228"/>
      <c r="AD96" s="228"/>
      <c r="AE96" s="228"/>
      <c r="AF96" s="228"/>
      <c r="AG96" s="228"/>
      <c r="AH96" s="228"/>
      <c r="AI96" s="228"/>
      <c r="AJ96" s="228"/>
      <c r="AK96" s="228"/>
    </row>
    <row r="97" spans="1:37" ht="12">
      <c r="A97" s="228"/>
      <c r="B97" s="228"/>
      <c r="C97" s="228"/>
      <c r="D97" s="228"/>
      <c r="E97" s="228"/>
      <c r="F97" s="228"/>
      <c r="G97" s="228"/>
      <c r="H97" s="228"/>
      <c r="I97" s="228"/>
      <c r="J97" s="228"/>
      <c r="K97" s="228"/>
      <c r="L97" s="228"/>
      <c r="M97" s="228"/>
      <c r="N97" s="228"/>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8"/>
    </row>
    <row r="98" spans="1:37" ht="12">
      <c r="A98" s="228"/>
      <c r="B98" s="228"/>
      <c r="C98" s="228"/>
      <c r="D98" s="228"/>
      <c r="E98" s="228"/>
      <c r="F98" s="228"/>
      <c r="G98" s="228"/>
      <c r="H98" s="228"/>
      <c r="I98" s="228"/>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row>
    <row r="99" spans="1:37" ht="12">
      <c r="A99" s="228"/>
      <c r="B99" s="228"/>
      <c r="C99" s="228"/>
      <c r="D99" s="228"/>
      <c r="E99" s="228"/>
      <c r="F99" s="228"/>
      <c r="G99" s="228"/>
      <c r="H99" s="228"/>
      <c r="I99" s="228"/>
      <c r="J99" s="228"/>
      <c r="K99" s="228"/>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row>
    <row r="100" spans="1:37" ht="12">
      <c r="A100" s="228"/>
      <c r="B100" s="228"/>
      <c r="C100" s="228"/>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row>
    <row r="101" spans="1:37" ht="12">
      <c r="A101" s="228"/>
      <c r="B101" s="228"/>
      <c r="C101" s="228"/>
      <c r="D101" s="228"/>
      <c r="E101" s="228"/>
      <c r="F101" s="228"/>
      <c r="G101" s="228"/>
      <c r="H101" s="228"/>
      <c r="I101" s="228"/>
      <c r="J101" s="228"/>
      <c r="K101" s="228"/>
      <c r="L101" s="228"/>
      <c r="M101" s="228"/>
      <c r="N101" s="228"/>
      <c r="O101" s="228"/>
      <c r="P101" s="228"/>
      <c r="Q101" s="228"/>
      <c r="R101" s="228"/>
      <c r="S101" s="228"/>
      <c r="T101" s="228"/>
      <c r="U101" s="228"/>
      <c r="V101" s="228"/>
      <c r="W101" s="228"/>
      <c r="X101" s="228"/>
      <c r="Y101" s="228"/>
      <c r="Z101" s="228"/>
      <c r="AA101" s="228"/>
      <c r="AB101" s="228"/>
      <c r="AC101" s="228"/>
      <c r="AD101" s="228"/>
      <c r="AE101" s="228"/>
      <c r="AF101" s="228"/>
      <c r="AG101" s="228"/>
      <c r="AH101" s="228"/>
      <c r="AI101" s="228"/>
      <c r="AJ101" s="228"/>
      <c r="AK101" s="228"/>
    </row>
    <row r="102" spans="1:37" ht="12">
      <c r="A102" s="228"/>
      <c r="B102" s="228"/>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row>
    <row r="103" spans="1:37" ht="12">
      <c r="A103" s="228"/>
      <c r="B103" s="228"/>
      <c r="C103" s="228"/>
      <c r="D103" s="228"/>
      <c r="E103" s="228"/>
      <c r="F103" s="228"/>
      <c r="G103" s="228"/>
      <c r="H103" s="228"/>
      <c r="I103" s="228"/>
      <c r="J103" s="228"/>
      <c r="K103" s="228"/>
      <c r="L103" s="228"/>
      <c r="M103" s="228"/>
      <c r="N103" s="228"/>
      <c r="O103" s="228"/>
      <c r="P103" s="228"/>
      <c r="Q103" s="228"/>
      <c r="R103" s="228"/>
      <c r="S103" s="228"/>
      <c r="T103" s="228"/>
      <c r="U103" s="228"/>
      <c r="V103" s="228"/>
      <c r="W103" s="228"/>
      <c r="X103" s="228"/>
      <c r="Y103" s="228"/>
      <c r="Z103" s="228"/>
      <c r="AA103" s="228"/>
      <c r="AB103" s="228"/>
      <c r="AC103" s="228"/>
      <c r="AD103" s="228"/>
      <c r="AE103" s="228"/>
      <c r="AF103" s="228"/>
      <c r="AG103" s="228"/>
      <c r="AH103" s="228"/>
      <c r="AI103" s="228"/>
      <c r="AJ103" s="228"/>
      <c r="AK103" s="228"/>
    </row>
    <row r="104" spans="1:37" ht="12">
      <c r="A104" s="228"/>
      <c r="B104" s="228"/>
      <c r="C104" s="228"/>
      <c r="D104" s="228"/>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row>
    <row r="105" spans="1:37" ht="12">
      <c r="A105" s="228"/>
      <c r="B105" s="228"/>
      <c r="C105" s="228"/>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row>
  </sheetData>
  <mergeCells count="3">
    <mergeCell ref="B3:G3"/>
    <mergeCell ref="H3:L3"/>
    <mergeCell ref="B1:I1"/>
  </mergeCells>
  <printOptions/>
  <pageMargins left="0.75" right="0.75" top="1" bottom="1" header="0.5" footer="0.5"/>
  <pageSetup horizontalDpi="600" verticalDpi="600" orientation="portrait" paperSize="9" scale="59" r:id="rId2"/>
  <drawing r:id="rId1"/>
</worksheet>
</file>

<file path=xl/worksheets/sheet6.xml><?xml version="1.0" encoding="utf-8"?>
<worksheet xmlns="http://schemas.openxmlformats.org/spreadsheetml/2006/main" xmlns:r="http://schemas.openxmlformats.org/officeDocument/2006/relationships">
  <dimension ref="A1:AA152"/>
  <sheetViews>
    <sheetView workbookViewId="0" topLeftCell="A1">
      <selection activeCell="A1" sqref="A1"/>
    </sheetView>
  </sheetViews>
  <sheetFormatPr defaultColWidth="11.421875" defaultRowHeight="12.75"/>
  <cols>
    <col min="1" max="1" width="1.8515625" style="113" customWidth="1"/>
    <col min="2" max="2" width="23.28125" style="113" bestFit="1" customWidth="1"/>
    <col min="3" max="7" width="11.421875" style="113" customWidth="1"/>
    <col min="8" max="8" width="15.28125" style="113" customWidth="1"/>
    <col min="9" max="16384" width="11.421875" style="113" customWidth="1"/>
  </cols>
  <sheetData>
    <row r="1" spans="2:27" ht="63" customHeight="1">
      <c r="B1" s="296" t="s">
        <v>494</v>
      </c>
      <c r="C1" s="296"/>
      <c r="D1" s="296"/>
      <c r="E1" s="296"/>
      <c r="F1" s="296"/>
      <c r="G1" s="296"/>
      <c r="H1" s="296"/>
      <c r="I1" s="228"/>
      <c r="J1" s="228"/>
      <c r="K1" s="228"/>
      <c r="L1" s="228"/>
      <c r="M1" s="228"/>
      <c r="N1" s="228"/>
      <c r="O1" s="228"/>
      <c r="P1" s="228"/>
      <c r="Q1" s="228"/>
      <c r="R1" s="228"/>
      <c r="S1" s="228"/>
      <c r="T1" s="228"/>
      <c r="U1" s="228"/>
      <c r="V1" s="228"/>
      <c r="W1" s="228"/>
      <c r="X1" s="228"/>
      <c r="Y1" s="228"/>
      <c r="Z1" s="228"/>
      <c r="AA1" s="228"/>
    </row>
    <row r="2" spans="1:27" ht="12" customHeight="1" thickBot="1">
      <c r="A2" s="228"/>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row>
    <row r="3" spans="1:27" s="145" customFormat="1" ht="27.75" customHeight="1">
      <c r="A3" s="228"/>
      <c r="B3" s="246" t="s">
        <v>433</v>
      </c>
      <c r="C3" s="219" t="s">
        <v>396</v>
      </c>
      <c r="D3" s="219" t="s">
        <v>397</v>
      </c>
      <c r="E3" s="219" t="s">
        <v>75</v>
      </c>
      <c r="F3" s="219" t="s">
        <v>399</v>
      </c>
      <c r="G3" s="219" t="s">
        <v>400</v>
      </c>
      <c r="H3" s="248" t="s">
        <v>92</v>
      </c>
      <c r="I3" s="228"/>
      <c r="J3" s="228"/>
      <c r="K3" s="228"/>
      <c r="L3" s="228"/>
      <c r="M3" s="228"/>
      <c r="N3" s="228"/>
      <c r="O3" s="228"/>
      <c r="P3" s="228"/>
      <c r="Q3" s="228"/>
      <c r="R3" s="228"/>
      <c r="S3" s="228"/>
      <c r="T3" s="228"/>
      <c r="U3" s="228"/>
      <c r="V3" s="228"/>
      <c r="W3" s="228"/>
      <c r="X3" s="228"/>
      <c r="Y3" s="228"/>
      <c r="Z3" s="228"/>
      <c r="AA3" s="228"/>
    </row>
    <row r="4" spans="1:27" s="145" customFormat="1" ht="24.75" thickBot="1">
      <c r="A4" s="228"/>
      <c r="B4" s="247"/>
      <c r="C4" s="220" t="s">
        <v>402</v>
      </c>
      <c r="D4" s="220" t="s">
        <v>403</v>
      </c>
      <c r="E4" s="220" t="s">
        <v>404</v>
      </c>
      <c r="F4" s="220" t="s">
        <v>402</v>
      </c>
      <c r="G4" s="220" t="s">
        <v>402</v>
      </c>
      <c r="H4" s="249"/>
      <c r="I4" s="228"/>
      <c r="J4" s="228"/>
      <c r="K4" s="228"/>
      <c r="L4" s="228"/>
      <c r="M4" s="228"/>
      <c r="N4" s="228"/>
      <c r="O4" s="228"/>
      <c r="P4" s="228"/>
      <c r="Q4" s="228"/>
      <c r="R4" s="228"/>
      <c r="S4" s="228"/>
      <c r="T4" s="228"/>
      <c r="U4" s="228"/>
      <c r="V4" s="228"/>
      <c r="W4" s="228"/>
      <c r="X4" s="228"/>
      <c r="Y4" s="228"/>
      <c r="Z4" s="228"/>
      <c r="AA4" s="228"/>
    </row>
    <row r="5" spans="1:27" s="145" customFormat="1" ht="12">
      <c r="A5" s="228"/>
      <c r="B5" s="243"/>
      <c r="C5" s="244"/>
      <c r="D5" s="245"/>
      <c r="E5" s="245"/>
      <c r="F5" s="245"/>
      <c r="G5" s="245"/>
      <c r="H5" s="147"/>
      <c r="I5" s="228"/>
      <c r="J5" s="228"/>
      <c r="K5" s="228"/>
      <c r="L5" s="228"/>
      <c r="M5" s="228"/>
      <c r="N5" s="228"/>
      <c r="O5" s="228"/>
      <c r="P5" s="228"/>
      <c r="Q5" s="228"/>
      <c r="R5" s="228"/>
      <c r="S5" s="228"/>
      <c r="T5" s="228"/>
      <c r="U5" s="228"/>
      <c r="V5" s="228"/>
      <c r="W5" s="228"/>
      <c r="X5" s="228"/>
      <c r="Y5" s="228"/>
      <c r="Z5" s="228"/>
      <c r="AA5" s="228"/>
    </row>
    <row r="6" spans="1:27" s="145" customFormat="1" ht="12">
      <c r="A6" s="228"/>
      <c r="B6" s="243"/>
      <c r="C6" s="244"/>
      <c r="D6" s="245"/>
      <c r="E6" s="245"/>
      <c r="F6" s="245"/>
      <c r="G6" s="245"/>
      <c r="H6" s="147"/>
      <c r="I6" s="228"/>
      <c r="J6" s="228"/>
      <c r="K6" s="228"/>
      <c r="L6" s="228"/>
      <c r="M6" s="228"/>
      <c r="N6" s="228"/>
      <c r="O6" s="228"/>
      <c r="P6" s="228"/>
      <c r="Q6" s="228"/>
      <c r="R6" s="228"/>
      <c r="S6" s="228"/>
      <c r="T6" s="228"/>
      <c r="U6" s="228"/>
      <c r="V6" s="228"/>
      <c r="W6" s="228"/>
      <c r="X6" s="228"/>
      <c r="Y6" s="228"/>
      <c r="Z6" s="228"/>
      <c r="AA6" s="228"/>
    </row>
    <row r="7" spans="1:27" s="145" customFormat="1" ht="13.5">
      <c r="A7" s="228"/>
      <c r="B7" s="102" t="s">
        <v>387</v>
      </c>
      <c r="C7" s="146">
        <v>7.79</v>
      </c>
      <c r="D7" s="135">
        <v>0</v>
      </c>
      <c r="E7" s="135">
        <v>0</v>
      </c>
      <c r="F7" s="135">
        <v>0</v>
      </c>
      <c r="G7" s="135">
        <f>C7+D7+E7*1.9+F7</f>
        <v>7.79</v>
      </c>
      <c r="H7" s="147">
        <v>1987</v>
      </c>
      <c r="I7" s="228"/>
      <c r="J7" s="228"/>
      <c r="K7" s="228"/>
      <c r="L7" s="228"/>
      <c r="M7" s="228"/>
      <c r="N7" s="228"/>
      <c r="O7" s="228"/>
      <c r="P7" s="228"/>
      <c r="Q7" s="228"/>
      <c r="R7" s="228"/>
      <c r="S7" s="228"/>
      <c r="T7" s="228"/>
      <c r="U7" s="228"/>
      <c r="V7" s="228"/>
      <c r="W7" s="228"/>
      <c r="X7" s="228"/>
      <c r="Y7" s="228"/>
      <c r="Z7" s="228"/>
      <c r="AA7" s="228"/>
    </row>
    <row r="8" spans="1:27" ht="12.75">
      <c r="A8" s="228"/>
      <c r="B8" s="2" t="s">
        <v>240</v>
      </c>
      <c r="C8" s="148"/>
      <c r="D8" s="125">
        <v>3.921247734</v>
      </c>
      <c r="E8" s="125"/>
      <c r="F8" s="125">
        <v>0.588727011</v>
      </c>
      <c r="G8" s="125">
        <v>4.509974745</v>
      </c>
      <c r="H8" s="149">
        <v>2001</v>
      </c>
      <c r="I8" s="228"/>
      <c r="J8" s="228"/>
      <c r="K8" s="228"/>
      <c r="L8" s="228"/>
      <c r="M8" s="228"/>
      <c r="N8" s="228"/>
      <c r="O8" s="228"/>
      <c r="P8" s="228"/>
      <c r="Q8" s="228"/>
      <c r="R8" s="228"/>
      <c r="S8" s="228"/>
      <c r="T8" s="228"/>
      <c r="U8" s="228"/>
      <c r="V8" s="228"/>
      <c r="W8" s="228"/>
      <c r="X8" s="228"/>
      <c r="Y8" s="228"/>
      <c r="Z8" s="228"/>
      <c r="AA8" s="228"/>
    </row>
    <row r="9" spans="1:27" ht="12.75">
      <c r="A9" s="228"/>
      <c r="B9" s="2" t="s">
        <v>241</v>
      </c>
      <c r="C9" s="148">
        <v>7.208842173</v>
      </c>
      <c r="D9" s="125">
        <v>0.830120283</v>
      </c>
      <c r="E9" s="125">
        <v>0</v>
      </c>
      <c r="F9" s="125">
        <v>0</v>
      </c>
      <c r="G9" s="125">
        <v>8.038962456</v>
      </c>
      <c r="H9" s="149">
        <v>1994</v>
      </c>
      <c r="I9" s="228"/>
      <c r="J9" s="228"/>
      <c r="K9" s="228"/>
      <c r="L9" s="228"/>
      <c r="M9" s="228"/>
      <c r="N9" s="228"/>
      <c r="O9" s="228"/>
      <c r="P9" s="228"/>
      <c r="Q9" s="228"/>
      <c r="R9" s="228"/>
      <c r="S9" s="228"/>
      <c r="T9" s="228"/>
      <c r="U9" s="228"/>
      <c r="V9" s="228"/>
      <c r="W9" s="228"/>
      <c r="X9" s="228"/>
      <c r="Y9" s="228"/>
      <c r="Z9" s="228"/>
      <c r="AA9" s="228"/>
    </row>
    <row r="10" spans="1:27" ht="12.75">
      <c r="A10" s="228"/>
      <c r="B10" s="2" t="s">
        <v>242</v>
      </c>
      <c r="C10" s="148"/>
      <c r="D10" s="125">
        <v>19.875187687999997</v>
      </c>
      <c r="E10" s="125">
        <v>1.080584564</v>
      </c>
      <c r="F10" s="125">
        <v>4.8765</v>
      </c>
      <c r="G10" s="125">
        <v>26.804798359599996</v>
      </c>
      <c r="H10" s="149">
        <v>1981</v>
      </c>
      <c r="I10" s="228"/>
      <c r="J10" s="228"/>
      <c r="K10" s="228"/>
      <c r="L10" s="228"/>
      <c r="M10" s="228"/>
      <c r="N10" s="228"/>
      <c r="O10" s="228"/>
      <c r="P10" s="228"/>
      <c r="Q10" s="228"/>
      <c r="R10" s="228"/>
      <c r="S10" s="228"/>
      <c r="T10" s="228"/>
      <c r="U10" s="228"/>
      <c r="V10" s="228"/>
      <c r="W10" s="228"/>
      <c r="X10" s="228"/>
      <c r="Y10" s="228"/>
      <c r="Z10" s="228"/>
      <c r="AA10" s="228"/>
    </row>
    <row r="11" spans="1:27" ht="12.75">
      <c r="A11" s="228"/>
      <c r="B11" s="2" t="s">
        <v>243</v>
      </c>
      <c r="C11" s="148">
        <v>11.107227647999999</v>
      </c>
      <c r="D11" s="125">
        <v>32.643174628</v>
      </c>
      <c r="E11" s="125">
        <v>5.646776560999999</v>
      </c>
      <c r="F11" s="125"/>
      <c r="G11" s="125">
        <v>54.47927774189999</v>
      </c>
      <c r="H11" s="149">
        <v>1989</v>
      </c>
      <c r="I11" s="228"/>
      <c r="J11" s="228"/>
      <c r="K11" s="228"/>
      <c r="L11" s="228"/>
      <c r="M11" s="228"/>
      <c r="N11" s="228"/>
      <c r="O11" s="228"/>
      <c r="P11" s="228"/>
      <c r="Q11" s="228"/>
      <c r="R11" s="228"/>
      <c r="S11" s="228"/>
      <c r="T11" s="228"/>
      <c r="U11" s="228"/>
      <c r="V11" s="228"/>
      <c r="W11" s="228"/>
      <c r="X11" s="228"/>
      <c r="Y11" s="228"/>
      <c r="Z11" s="228"/>
      <c r="AA11" s="228"/>
    </row>
    <row r="12" spans="1:27" ht="12.75">
      <c r="A12" s="228"/>
      <c r="B12" s="3" t="s">
        <v>244</v>
      </c>
      <c r="C12" s="150">
        <v>0</v>
      </c>
      <c r="D12" s="151">
        <v>5.82</v>
      </c>
      <c r="E12" s="151">
        <v>0.88</v>
      </c>
      <c r="F12" s="151">
        <v>1.37</v>
      </c>
      <c r="G12" s="151">
        <v>8.862</v>
      </c>
      <c r="H12" s="152">
        <v>1990</v>
      </c>
      <c r="I12" s="228"/>
      <c r="J12" s="228"/>
      <c r="K12" s="228"/>
      <c r="L12" s="228"/>
      <c r="M12" s="228"/>
      <c r="N12" s="228"/>
      <c r="O12" s="228"/>
      <c r="P12" s="228"/>
      <c r="Q12" s="228"/>
      <c r="R12" s="228"/>
      <c r="S12" s="228"/>
      <c r="T12" s="228"/>
      <c r="U12" s="228"/>
      <c r="V12" s="228"/>
      <c r="W12" s="228"/>
      <c r="X12" s="228"/>
      <c r="Y12" s="228"/>
      <c r="Z12" s="228"/>
      <c r="AA12" s="228"/>
    </row>
    <row r="13" spans="1:27" s="117" customFormat="1" ht="12.75" thickBot="1">
      <c r="A13" s="229"/>
      <c r="B13" s="153" t="s">
        <v>6</v>
      </c>
      <c r="C13" s="154">
        <f>SUM(C7:C12)</f>
        <v>26.106069821</v>
      </c>
      <c r="D13" s="155">
        <f>SUM(D7:D12)</f>
        <v>63.089730333</v>
      </c>
      <c r="E13" s="155">
        <f>SUM(E7:E12)</f>
        <v>7.607361125</v>
      </c>
      <c r="F13" s="155">
        <f>SUM(F7:F12)</f>
        <v>6.835227011</v>
      </c>
      <c r="G13" s="155">
        <f>SUM(G7:G12)</f>
        <v>110.48501330249998</v>
      </c>
      <c r="H13" s="156"/>
      <c r="I13" s="229"/>
      <c r="J13" s="229"/>
      <c r="K13" s="229"/>
      <c r="L13" s="229"/>
      <c r="M13" s="229"/>
      <c r="N13" s="229"/>
      <c r="O13" s="229"/>
      <c r="P13" s="229"/>
      <c r="Q13" s="229"/>
      <c r="R13" s="229"/>
      <c r="S13" s="229"/>
      <c r="T13" s="229"/>
      <c r="U13" s="229"/>
      <c r="V13" s="229"/>
      <c r="W13" s="229"/>
      <c r="X13" s="229"/>
      <c r="Y13" s="229"/>
      <c r="Z13" s="229"/>
      <c r="AA13" s="229"/>
    </row>
    <row r="14" spans="1:27" ht="12">
      <c r="A14" s="228"/>
      <c r="B14" s="228"/>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row>
    <row r="15" spans="1:27" ht="13.5">
      <c r="A15" s="228"/>
      <c r="B15" s="241" t="s">
        <v>388</v>
      </c>
      <c r="C15" s="231"/>
      <c r="D15" s="231"/>
      <c r="E15" s="228"/>
      <c r="F15" s="242" t="s">
        <v>90</v>
      </c>
      <c r="G15" s="228"/>
      <c r="H15" s="228"/>
      <c r="I15" s="228"/>
      <c r="J15" s="228"/>
      <c r="K15" s="228"/>
      <c r="L15" s="228"/>
      <c r="M15" s="228"/>
      <c r="N15" s="228"/>
      <c r="O15" s="228"/>
      <c r="P15" s="228"/>
      <c r="Q15" s="228"/>
      <c r="R15" s="228"/>
      <c r="S15" s="228"/>
      <c r="T15" s="228"/>
      <c r="U15" s="228"/>
      <c r="V15" s="228"/>
      <c r="W15" s="228"/>
      <c r="X15" s="228"/>
      <c r="Y15" s="228"/>
      <c r="Z15" s="228"/>
      <c r="AA15" s="228"/>
    </row>
    <row r="16" spans="1:27" ht="26.25" customHeight="1">
      <c r="A16" s="228"/>
      <c r="B16" s="241" t="s">
        <v>495</v>
      </c>
      <c r="C16" s="231"/>
      <c r="D16" s="231"/>
      <c r="E16" s="228"/>
      <c r="F16" s="297" t="s">
        <v>91</v>
      </c>
      <c r="G16" s="297"/>
      <c r="H16" s="297"/>
      <c r="I16" s="297"/>
      <c r="J16" s="228"/>
      <c r="K16" s="228"/>
      <c r="L16" s="228"/>
      <c r="M16" s="228"/>
      <c r="N16" s="228"/>
      <c r="O16" s="228"/>
      <c r="P16" s="228"/>
      <c r="Q16" s="228"/>
      <c r="R16" s="228"/>
      <c r="S16" s="228"/>
      <c r="T16" s="228"/>
      <c r="U16" s="228"/>
      <c r="V16" s="228"/>
      <c r="W16" s="228"/>
      <c r="X16" s="228"/>
      <c r="Y16" s="228"/>
      <c r="Z16" s="228"/>
      <c r="AA16" s="228"/>
    </row>
    <row r="17" spans="1:27" ht="12">
      <c r="A17" s="228"/>
      <c r="B17" s="228" t="s">
        <v>496</v>
      </c>
      <c r="C17" s="228"/>
      <c r="D17" s="228"/>
      <c r="E17" s="228"/>
      <c r="F17" s="242" t="s">
        <v>93</v>
      </c>
      <c r="G17" s="228"/>
      <c r="H17" s="228"/>
      <c r="I17" s="228"/>
      <c r="J17" s="228"/>
      <c r="K17" s="228"/>
      <c r="L17" s="228"/>
      <c r="M17" s="228"/>
      <c r="N17" s="228"/>
      <c r="O17" s="228"/>
      <c r="P17" s="228"/>
      <c r="Q17" s="228"/>
      <c r="R17" s="228"/>
      <c r="S17" s="228"/>
      <c r="T17" s="228"/>
      <c r="U17" s="228"/>
      <c r="V17" s="228"/>
      <c r="W17" s="228"/>
      <c r="X17" s="228"/>
      <c r="Y17" s="228"/>
      <c r="Z17" s="228"/>
      <c r="AA17" s="228"/>
    </row>
    <row r="18" spans="1:27" ht="12">
      <c r="A18" s="228"/>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row>
    <row r="19" spans="1:27" ht="12">
      <c r="A19" s="228"/>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row>
    <row r="20" spans="1:27" ht="12">
      <c r="A20" s="228"/>
      <c r="B20" s="228"/>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row>
    <row r="21" spans="1:27" ht="12">
      <c r="A21" s="228"/>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row>
    <row r="22" spans="1:27" ht="12">
      <c r="A22" s="228"/>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row>
    <row r="23" spans="1:27" ht="12">
      <c r="A23" s="228"/>
      <c r="B23" s="228"/>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row>
    <row r="24" spans="1:27" ht="12">
      <c r="A24" s="228"/>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row>
    <row r="25" spans="1:27" ht="12">
      <c r="A25" s="228"/>
      <c r="B25" s="228"/>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row>
    <row r="26" spans="1:27" ht="12">
      <c r="A26" s="228"/>
      <c r="B26" s="228"/>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row>
    <row r="27" spans="1:27" ht="12">
      <c r="A27" s="228"/>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row>
    <row r="28" spans="1:27" ht="12">
      <c r="A28" s="228"/>
      <c r="B28" s="228"/>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row>
    <row r="29" spans="1:27" ht="12">
      <c r="A29" s="228"/>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row>
    <row r="30" spans="1:27" ht="12">
      <c r="A30" s="228"/>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row>
    <row r="31" spans="1:27" ht="12">
      <c r="A31" s="228"/>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row>
    <row r="32" spans="1:27" ht="12">
      <c r="A32" s="228"/>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row>
    <row r="33" spans="1:27" ht="12">
      <c r="A33" s="228"/>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row>
    <row r="34" spans="1:27" ht="12">
      <c r="A34" s="228"/>
      <c r="B34" s="228"/>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row>
    <row r="35" spans="1:27" ht="12">
      <c r="A35" s="228"/>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row>
    <row r="36" spans="1:27" ht="12">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row>
    <row r="37" spans="1:27" ht="12">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row>
    <row r="38" spans="1:27" ht="12">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row>
    <row r="39" spans="1:27" ht="12">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row>
    <row r="40" spans="1:27" ht="12">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row>
    <row r="41" spans="1:27" ht="12">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row>
    <row r="42" spans="1:27" ht="12">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row>
    <row r="43" spans="1:27" ht="12">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row>
    <row r="44" spans="1:27" ht="12">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row>
    <row r="45" spans="1:27" ht="12">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row>
    <row r="46" spans="1:27" ht="12">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row>
    <row r="47" spans="1:27" ht="12">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row>
    <row r="48" spans="1:27" ht="12">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row>
    <row r="49" spans="1:27" ht="12">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row>
    <row r="50" spans="1:27" ht="12">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row>
    <row r="51" spans="1:27" ht="12">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row>
    <row r="52" spans="1:27" ht="12">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row>
    <row r="53" spans="1:27" ht="12">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row>
    <row r="54" spans="1:27" ht="12">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row>
    <row r="55" spans="1:27" ht="12">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row>
    <row r="56" spans="1:27" ht="12">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row>
    <row r="57" spans="1:27" ht="12">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row>
    <row r="58" spans="1:27" ht="12">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row>
    <row r="59" spans="1:27" ht="12">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row>
    <row r="60" spans="1:27" ht="12">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row>
    <row r="61" spans="1:27" ht="12">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row>
    <row r="62" spans="1:27" ht="12">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row>
    <row r="63" spans="1:27" ht="12">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row>
    <row r="64" spans="1:27" ht="12">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row>
    <row r="65" spans="1:27" ht="12">
      <c r="A65" s="228"/>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row>
    <row r="66" spans="1:27" ht="12">
      <c r="A66" s="228"/>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row>
    <row r="67" spans="1:27" ht="12">
      <c r="A67" s="228"/>
      <c r="B67" s="228"/>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row>
    <row r="68" spans="1:27" ht="12">
      <c r="A68" s="228"/>
      <c r="B68" s="228"/>
      <c r="C68" s="228"/>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row>
    <row r="69" spans="1:27" ht="12">
      <c r="A69" s="228"/>
      <c r="B69" s="228"/>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row>
    <row r="70" spans="1:27" ht="12">
      <c r="A70" s="228"/>
      <c r="B70" s="228"/>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row>
    <row r="71" spans="1:27" ht="12">
      <c r="A71" s="228"/>
      <c r="B71" s="228"/>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row>
    <row r="72" spans="1:27" ht="12">
      <c r="A72" s="228"/>
      <c r="B72" s="228"/>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8"/>
    </row>
    <row r="73" spans="1:27" ht="12">
      <c r="A73" s="228"/>
      <c r="B73" s="228"/>
      <c r="C73" s="228"/>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row>
    <row r="74" spans="1:27" ht="12">
      <c r="A74" s="228"/>
      <c r="B74" s="228"/>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row>
    <row r="75" spans="1:27" ht="12">
      <c r="A75" s="228"/>
      <c r="B75" s="228"/>
      <c r="C75" s="228"/>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row>
    <row r="76" spans="1:27" ht="12">
      <c r="A76" s="228"/>
      <c r="B76" s="228"/>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row>
    <row r="77" spans="1:27" ht="12">
      <c r="A77" s="228"/>
      <c r="B77" s="228"/>
      <c r="C77" s="228"/>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row>
    <row r="78" spans="1:27" ht="12">
      <c r="A78" s="228"/>
      <c r="B78" s="228"/>
      <c r="C78" s="228"/>
      <c r="D78" s="228"/>
      <c r="E78" s="228"/>
      <c r="F78" s="228"/>
      <c r="G78" s="228"/>
      <c r="H78" s="228"/>
      <c r="I78" s="228"/>
      <c r="J78" s="228"/>
      <c r="K78" s="228"/>
      <c r="L78" s="228"/>
      <c r="M78" s="228"/>
      <c r="N78" s="228"/>
      <c r="O78" s="228"/>
      <c r="P78" s="228"/>
      <c r="Q78" s="228"/>
      <c r="R78" s="228"/>
      <c r="S78" s="228"/>
      <c r="T78" s="228"/>
      <c r="U78" s="228"/>
      <c r="V78" s="228"/>
      <c r="W78" s="228"/>
      <c r="X78" s="228"/>
      <c r="Y78" s="228"/>
      <c r="Z78" s="228"/>
      <c r="AA78" s="228"/>
    </row>
    <row r="79" spans="1:27" ht="12">
      <c r="A79" s="228"/>
      <c r="B79" s="228"/>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row>
    <row r="80" spans="1:27" ht="12">
      <c r="A80" s="228"/>
      <c r="B80" s="228"/>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row>
    <row r="81" spans="1:27" ht="12">
      <c r="A81" s="228"/>
      <c r="B81" s="228"/>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row>
    <row r="82" spans="1:27" ht="12">
      <c r="A82" s="228"/>
      <c r="B82" s="228"/>
      <c r="C82" s="228"/>
      <c r="D82" s="228"/>
      <c r="E82" s="228"/>
      <c r="F82" s="228"/>
      <c r="G82" s="228"/>
      <c r="H82" s="228"/>
      <c r="I82" s="228"/>
      <c r="J82" s="228"/>
      <c r="K82" s="228"/>
      <c r="L82" s="228"/>
      <c r="M82" s="228"/>
      <c r="N82" s="228"/>
      <c r="O82" s="228"/>
      <c r="P82" s="228"/>
      <c r="Q82" s="228"/>
      <c r="R82" s="228"/>
      <c r="S82" s="228"/>
      <c r="T82" s="228"/>
      <c r="U82" s="228"/>
      <c r="V82" s="228"/>
      <c r="W82" s="228"/>
      <c r="X82" s="228"/>
      <c r="Y82" s="228"/>
      <c r="Z82" s="228"/>
      <c r="AA82" s="228"/>
    </row>
    <row r="83" spans="1:27" ht="12">
      <c r="A83" s="228"/>
      <c r="B83" s="228"/>
      <c r="C83" s="228"/>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row>
    <row r="84" spans="1:27" ht="12">
      <c r="A84" s="228"/>
      <c r="B84" s="228"/>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row>
    <row r="85" spans="1:27" ht="12">
      <c r="A85" s="228"/>
      <c r="B85" s="228"/>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row>
    <row r="86" spans="1:27" ht="12">
      <c r="A86" s="228"/>
      <c r="B86" s="228"/>
      <c r="C86" s="228"/>
      <c r="D86" s="228"/>
      <c r="E86" s="228"/>
      <c r="F86" s="228"/>
      <c r="G86" s="228"/>
      <c r="H86" s="228"/>
      <c r="I86" s="228"/>
      <c r="J86" s="228"/>
      <c r="K86" s="228"/>
      <c r="L86" s="228"/>
      <c r="M86" s="228"/>
      <c r="N86" s="228"/>
      <c r="O86" s="228"/>
      <c r="P86" s="228"/>
      <c r="Q86" s="228"/>
      <c r="R86" s="228"/>
      <c r="S86" s="228"/>
      <c r="T86" s="228"/>
      <c r="U86" s="228"/>
      <c r="V86" s="228"/>
      <c r="W86" s="228"/>
      <c r="X86" s="228"/>
      <c r="Y86" s="228"/>
      <c r="Z86" s="228"/>
      <c r="AA86" s="228"/>
    </row>
    <row r="87" spans="1:27" ht="12">
      <c r="A87" s="228"/>
      <c r="B87" s="228"/>
      <c r="C87" s="228"/>
      <c r="D87" s="228"/>
      <c r="E87" s="228"/>
      <c r="F87" s="228"/>
      <c r="G87" s="228"/>
      <c r="H87" s="228"/>
      <c r="I87" s="228"/>
      <c r="J87" s="228"/>
      <c r="K87" s="228"/>
      <c r="L87" s="228"/>
      <c r="M87" s="228"/>
      <c r="N87" s="228"/>
      <c r="O87" s="228"/>
      <c r="P87" s="228"/>
      <c r="Q87" s="228"/>
      <c r="R87" s="228"/>
      <c r="S87" s="228"/>
      <c r="T87" s="228"/>
      <c r="U87" s="228"/>
      <c r="V87" s="228"/>
      <c r="W87" s="228"/>
      <c r="X87" s="228"/>
      <c r="Y87" s="228"/>
      <c r="Z87" s="228"/>
      <c r="AA87" s="228"/>
    </row>
    <row r="88" spans="1:27" ht="12">
      <c r="A88" s="228"/>
      <c r="B88" s="228"/>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row>
    <row r="89" spans="1:27" ht="12">
      <c r="A89" s="228"/>
      <c r="B89" s="228"/>
      <c r="C89" s="228"/>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row>
    <row r="90" spans="1:27" ht="12">
      <c r="A90" s="228"/>
      <c r="B90" s="228"/>
      <c r="C90" s="228"/>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row>
    <row r="91" spans="1:27" ht="12">
      <c r="A91" s="228"/>
      <c r="B91" s="228"/>
      <c r="C91" s="228"/>
      <c r="D91" s="228"/>
      <c r="E91" s="228"/>
      <c r="F91" s="228"/>
      <c r="G91" s="228"/>
      <c r="H91" s="228"/>
      <c r="I91" s="228"/>
      <c r="J91" s="228"/>
      <c r="K91" s="228"/>
      <c r="L91" s="228"/>
      <c r="M91" s="228"/>
      <c r="N91" s="228"/>
      <c r="O91" s="228"/>
      <c r="P91" s="228"/>
      <c r="Q91" s="228"/>
      <c r="R91" s="228"/>
      <c r="S91" s="228"/>
      <c r="T91" s="228"/>
      <c r="U91" s="228"/>
      <c r="V91" s="228"/>
      <c r="W91" s="228"/>
      <c r="X91" s="228"/>
      <c r="Y91" s="228"/>
      <c r="Z91" s="228"/>
      <c r="AA91" s="228"/>
    </row>
    <row r="92" spans="1:27" ht="12">
      <c r="A92" s="228"/>
      <c r="B92" s="228"/>
      <c r="C92" s="228"/>
      <c r="D92" s="228"/>
      <c r="E92" s="228"/>
      <c r="F92" s="228"/>
      <c r="G92" s="228"/>
      <c r="H92" s="228"/>
      <c r="I92" s="228"/>
      <c r="J92" s="228"/>
      <c r="K92" s="228"/>
      <c r="L92" s="228"/>
      <c r="M92" s="228"/>
      <c r="N92" s="228"/>
      <c r="O92" s="228"/>
      <c r="P92" s="228"/>
      <c r="Q92" s="228"/>
      <c r="R92" s="228"/>
      <c r="S92" s="228"/>
      <c r="T92" s="228"/>
      <c r="U92" s="228"/>
      <c r="V92" s="228"/>
      <c r="W92" s="228"/>
      <c r="X92" s="228"/>
      <c r="Y92" s="228"/>
      <c r="Z92" s="228"/>
      <c r="AA92" s="228"/>
    </row>
    <row r="93" spans="1:27" ht="12">
      <c r="A93" s="228"/>
      <c r="B93" s="228"/>
      <c r="C93" s="228"/>
      <c r="D93" s="228"/>
      <c r="E93" s="228"/>
      <c r="F93" s="228"/>
      <c r="G93" s="228"/>
      <c r="H93" s="228"/>
      <c r="I93" s="228"/>
      <c r="J93" s="228"/>
      <c r="K93" s="228"/>
      <c r="L93" s="228"/>
      <c r="M93" s="228"/>
      <c r="N93" s="228"/>
      <c r="O93" s="228"/>
      <c r="P93" s="228"/>
      <c r="Q93" s="228"/>
      <c r="R93" s="228"/>
      <c r="S93" s="228"/>
      <c r="T93" s="228"/>
      <c r="U93" s="228"/>
      <c r="V93" s="228"/>
      <c r="W93" s="228"/>
      <c r="X93" s="228"/>
      <c r="Y93" s="228"/>
      <c r="Z93" s="228"/>
      <c r="AA93" s="228"/>
    </row>
    <row r="94" spans="1:27" ht="12">
      <c r="A94" s="228"/>
      <c r="B94" s="228"/>
      <c r="C94" s="228"/>
      <c r="D94" s="228"/>
      <c r="E94" s="228"/>
      <c r="F94" s="228"/>
      <c r="G94" s="228"/>
      <c r="H94" s="228"/>
      <c r="I94" s="228"/>
      <c r="J94" s="228"/>
      <c r="K94" s="228"/>
      <c r="L94" s="228"/>
      <c r="M94" s="228"/>
      <c r="N94" s="228"/>
      <c r="O94" s="228"/>
      <c r="P94" s="228"/>
      <c r="Q94" s="228"/>
      <c r="R94" s="228"/>
      <c r="S94" s="228"/>
      <c r="T94" s="228"/>
      <c r="U94" s="228"/>
      <c r="V94" s="228"/>
      <c r="W94" s="228"/>
      <c r="X94" s="228"/>
      <c r="Y94" s="228"/>
      <c r="Z94" s="228"/>
      <c r="AA94" s="228"/>
    </row>
    <row r="95" spans="1:27" ht="12">
      <c r="A95" s="228"/>
      <c r="B95" s="228"/>
      <c r="C95" s="228"/>
      <c r="D95" s="228"/>
      <c r="E95" s="228"/>
      <c r="F95" s="228"/>
      <c r="G95" s="228"/>
      <c r="H95" s="228"/>
      <c r="I95" s="228"/>
      <c r="J95" s="228"/>
      <c r="K95" s="228"/>
      <c r="L95" s="228"/>
      <c r="M95" s="228"/>
      <c r="N95" s="228"/>
      <c r="O95" s="228"/>
      <c r="P95" s="228"/>
      <c r="Q95" s="228"/>
      <c r="R95" s="228"/>
      <c r="S95" s="228"/>
      <c r="T95" s="228"/>
      <c r="U95" s="228"/>
      <c r="V95" s="228"/>
      <c r="W95" s="228"/>
      <c r="X95" s="228"/>
      <c r="Y95" s="228"/>
      <c r="Z95" s="228"/>
      <c r="AA95" s="228"/>
    </row>
    <row r="96" spans="1:27" ht="12">
      <c r="A96" s="228"/>
      <c r="B96" s="228"/>
      <c r="C96" s="228"/>
      <c r="D96" s="228"/>
      <c r="E96" s="228"/>
      <c r="F96" s="228"/>
      <c r="G96" s="228"/>
      <c r="H96" s="228"/>
      <c r="I96" s="228"/>
      <c r="J96" s="228"/>
      <c r="K96" s="228"/>
      <c r="L96" s="228"/>
      <c r="M96" s="228"/>
      <c r="N96" s="228"/>
      <c r="O96" s="228"/>
      <c r="P96" s="228"/>
      <c r="Q96" s="228"/>
      <c r="R96" s="228"/>
      <c r="S96" s="228"/>
      <c r="T96" s="228"/>
      <c r="U96" s="228"/>
      <c r="V96" s="228"/>
      <c r="W96" s="228"/>
      <c r="X96" s="228"/>
      <c r="Y96" s="228"/>
      <c r="Z96" s="228"/>
      <c r="AA96" s="228"/>
    </row>
    <row r="97" spans="1:27" ht="12">
      <c r="A97" s="228"/>
      <c r="B97" s="228"/>
      <c r="C97" s="228"/>
      <c r="D97" s="228"/>
      <c r="E97" s="228"/>
      <c r="F97" s="228"/>
      <c r="G97" s="228"/>
      <c r="H97" s="228"/>
      <c r="I97" s="228"/>
      <c r="J97" s="228"/>
      <c r="K97" s="228"/>
      <c r="L97" s="228"/>
      <c r="M97" s="228"/>
      <c r="N97" s="228"/>
      <c r="O97" s="228"/>
      <c r="P97" s="228"/>
      <c r="Q97" s="228"/>
      <c r="R97" s="228"/>
      <c r="S97" s="228"/>
      <c r="T97" s="228"/>
      <c r="U97" s="228"/>
      <c r="V97" s="228"/>
      <c r="W97" s="228"/>
      <c r="X97" s="228"/>
      <c r="Y97" s="228"/>
      <c r="Z97" s="228"/>
      <c r="AA97" s="228"/>
    </row>
    <row r="98" spans="1:27" ht="12">
      <c r="A98" s="228"/>
      <c r="B98" s="228"/>
      <c r="C98" s="228"/>
      <c r="D98" s="228"/>
      <c r="E98" s="228"/>
      <c r="F98" s="228"/>
      <c r="G98" s="228"/>
      <c r="H98" s="228"/>
      <c r="I98" s="228"/>
      <c r="J98" s="228"/>
      <c r="K98" s="228"/>
      <c r="L98" s="228"/>
      <c r="M98" s="228"/>
      <c r="N98" s="228"/>
      <c r="O98" s="228"/>
      <c r="P98" s="228"/>
      <c r="Q98" s="228"/>
      <c r="R98" s="228"/>
      <c r="S98" s="228"/>
      <c r="T98" s="228"/>
      <c r="U98" s="228"/>
      <c r="V98" s="228"/>
      <c r="W98" s="228"/>
      <c r="X98" s="228"/>
      <c r="Y98" s="228"/>
      <c r="Z98" s="228"/>
      <c r="AA98" s="228"/>
    </row>
    <row r="99" spans="1:27" ht="12">
      <c r="A99" s="228"/>
      <c r="B99" s="228"/>
      <c r="C99" s="228"/>
      <c r="D99" s="228"/>
      <c r="E99" s="228"/>
      <c r="F99" s="228"/>
      <c r="G99" s="228"/>
      <c r="H99" s="228"/>
      <c r="I99" s="228"/>
      <c r="J99" s="228"/>
      <c r="K99" s="228"/>
      <c r="L99" s="228"/>
      <c r="M99" s="228"/>
      <c r="N99" s="228"/>
      <c r="O99" s="228"/>
      <c r="P99" s="228"/>
      <c r="Q99" s="228"/>
      <c r="R99" s="228"/>
      <c r="S99" s="228"/>
      <c r="T99" s="228"/>
      <c r="U99" s="228"/>
      <c r="V99" s="228"/>
      <c r="W99" s="228"/>
      <c r="X99" s="228"/>
      <c r="Y99" s="228"/>
      <c r="Z99" s="228"/>
      <c r="AA99" s="228"/>
    </row>
    <row r="100" spans="1:27" ht="12">
      <c r="A100" s="228"/>
      <c r="B100" s="228"/>
      <c r="C100" s="228"/>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row>
    <row r="101" spans="1:27" ht="12">
      <c r="A101" s="228"/>
      <c r="B101" s="228"/>
      <c r="C101" s="228"/>
      <c r="D101" s="228"/>
      <c r="E101" s="228"/>
      <c r="F101" s="228"/>
      <c r="G101" s="228"/>
      <c r="H101" s="228"/>
      <c r="I101" s="228"/>
      <c r="J101" s="228"/>
      <c r="K101" s="228"/>
      <c r="L101" s="228"/>
      <c r="M101" s="228"/>
      <c r="N101" s="228"/>
      <c r="O101" s="228"/>
      <c r="P101" s="228"/>
      <c r="Q101" s="228"/>
      <c r="R101" s="228"/>
      <c r="S101" s="228"/>
      <c r="T101" s="228"/>
      <c r="U101" s="228"/>
      <c r="V101" s="228"/>
      <c r="W101" s="228"/>
      <c r="X101" s="228"/>
      <c r="Y101" s="228"/>
      <c r="Z101" s="228"/>
      <c r="AA101" s="228"/>
    </row>
    <row r="102" spans="1:27" ht="12">
      <c r="A102" s="228"/>
      <c r="B102" s="228"/>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row>
    <row r="103" spans="1:27" ht="12">
      <c r="A103" s="228"/>
      <c r="B103" s="228"/>
      <c r="C103" s="228"/>
      <c r="D103" s="228"/>
      <c r="E103" s="228"/>
      <c r="F103" s="228"/>
      <c r="G103" s="228"/>
      <c r="H103" s="228"/>
      <c r="I103" s="228"/>
      <c r="J103" s="228"/>
      <c r="K103" s="228"/>
      <c r="L103" s="228"/>
      <c r="M103" s="228"/>
      <c r="N103" s="228"/>
      <c r="O103" s="228"/>
      <c r="P103" s="228"/>
      <c r="Q103" s="228"/>
      <c r="R103" s="228"/>
      <c r="S103" s="228"/>
      <c r="T103" s="228"/>
      <c r="U103" s="228"/>
      <c r="V103" s="228"/>
      <c r="W103" s="228"/>
      <c r="X103" s="228"/>
      <c r="Y103" s="228"/>
      <c r="Z103" s="228"/>
      <c r="AA103" s="228"/>
    </row>
    <row r="104" spans="1:27" ht="12">
      <c r="A104" s="228"/>
      <c r="B104" s="228"/>
      <c r="C104" s="228"/>
      <c r="D104" s="228"/>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row>
    <row r="105" spans="1:27" ht="12">
      <c r="A105" s="228"/>
      <c r="B105" s="228"/>
      <c r="C105" s="228"/>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row>
    <row r="106" spans="1:27" ht="12">
      <c r="A106" s="228"/>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row>
    <row r="107" spans="1:27" ht="12">
      <c r="A107" s="228"/>
      <c r="B107" s="228"/>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row>
    <row r="108" spans="1:27" ht="12">
      <c r="A108" s="228"/>
      <c r="B108" s="228"/>
      <c r="C108" s="228"/>
      <c r="D108" s="228"/>
      <c r="E108" s="228"/>
      <c r="F108" s="228"/>
      <c r="G108" s="228"/>
      <c r="H108" s="228"/>
      <c r="I108" s="228"/>
      <c r="J108" s="228"/>
      <c r="K108" s="228"/>
      <c r="L108" s="228"/>
      <c r="M108" s="228"/>
      <c r="N108" s="228"/>
      <c r="O108" s="228"/>
      <c r="P108" s="228"/>
      <c r="Q108" s="228"/>
      <c r="R108" s="228"/>
      <c r="S108" s="228"/>
      <c r="T108" s="228"/>
      <c r="U108" s="228"/>
      <c r="V108" s="228"/>
      <c r="W108" s="228"/>
      <c r="X108" s="228"/>
      <c r="Y108" s="228"/>
      <c r="Z108" s="228"/>
      <c r="AA108" s="228"/>
    </row>
    <row r="109" spans="1:27" ht="12">
      <c r="A109" s="228"/>
      <c r="B109" s="228"/>
      <c r="C109" s="228"/>
      <c r="D109" s="228"/>
      <c r="E109" s="228"/>
      <c r="F109" s="228"/>
      <c r="G109" s="228"/>
      <c r="H109" s="228"/>
      <c r="I109" s="228"/>
      <c r="J109" s="228"/>
      <c r="K109" s="228"/>
      <c r="L109" s="228"/>
      <c r="M109" s="228"/>
      <c r="N109" s="228"/>
      <c r="O109" s="228"/>
      <c r="P109" s="228"/>
      <c r="Q109" s="228"/>
      <c r="R109" s="228"/>
      <c r="S109" s="228"/>
      <c r="T109" s="228"/>
      <c r="U109" s="228"/>
      <c r="V109" s="228"/>
      <c r="W109" s="228"/>
      <c r="X109" s="228"/>
      <c r="Y109" s="228"/>
      <c r="Z109" s="228"/>
      <c r="AA109" s="228"/>
    </row>
    <row r="110" spans="1:27" ht="12">
      <c r="A110" s="228"/>
      <c r="B110" s="228"/>
      <c r="C110" s="228"/>
      <c r="D110" s="228"/>
      <c r="E110" s="228"/>
      <c r="F110" s="228"/>
      <c r="G110" s="228"/>
      <c r="H110" s="228"/>
      <c r="I110" s="228"/>
      <c r="J110" s="228"/>
      <c r="K110" s="228"/>
      <c r="L110" s="228"/>
      <c r="M110" s="228"/>
      <c r="N110" s="228"/>
      <c r="O110" s="228"/>
      <c r="P110" s="228"/>
      <c r="Q110" s="228"/>
      <c r="R110" s="228"/>
      <c r="S110" s="228"/>
      <c r="T110" s="228"/>
      <c r="U110" s="228"/>
      <c r="V110" s="228"/>
      <c r="W110" s="228"/>
      <c r="X110" s="228"/>
      <c r="Y110" s="228"/>
      <c r="Z110" s="228"/>
      <c r="AA110" s="228"/>
    </row>
    <row r="111" spans="1:27" ht="12">
      <c r="A111" s="228"/>
      <c r="B111" s="228"/>
      <c r="C111" s="228"/>
      <c r="D111" s="228"/>
      <c r="E111" s="228"/>
      <c r="F111" s="228"/>
      <c r="G111" s="228"/>
      <c r="H111" s="228"/>
      <c r="I111" s="228"/>
      <c r="J111" s="228"/>
      <c r="K111" s="228"/>
      <c r="L111" s="228"/>
      <c r="M111" s="228"/>
      <c r="N111" s="228"/>
      <c r="O111" s="228"/>
      <c r="P111" s="228"/>
      <c r="Q111" s="228"/>
      <c r="R111" s="228"/>
      <c r="S111" s="228"/>
      <c r="T111" s="228"/>
      <c r="U111" s="228"/>
      <c r="V111" s="228"/>
      <c r="W111" s="228"/>
      <c r="X111" s="228"/>
      <c r="Y111" s="228"/>
      <c r="Z111" s="228"/>
      <c r="AA111" s="228"/>
    </row>
    <row r="112" spans="1:27" ht="12">
      <c r="A112" s="228"/>
      <c r="B112" s="228"/>
      <c r="C112" s="228"/>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row>
    <row r="113" spans="1:27" ht="12">
      <c r="A113" s="228"/>
      <c r="B113" s="228"/>
      <c r="C113" s="228"/>
      <c r="D113" s="228"/>
      <c r="E113" s="228"/>
      <c r="F113" s="228"/>
      <c r="G113" s="228"/>
      <c r="H113" s="228"/>
      <c r="I113" s="228"/>
      <c r="J113" s="228"/>
      <c r="K113" s="228"/>
      <c r="L113" s="228"/>
      <c r="M113" s="228"/>
      <c r="N113" s="228"/>
      <c r="O113" s="228"/>
      <c r="P113" s="228"/>
      <c r="Q113" s="228"/>
      <c r="R113" s="228"/>
      <c r="S113" s="228"/>
      <c r="T113" s="228"/>
      <c r="U113" s="228"/>
      <c r="V113" s="228"/>
      <c r="W113" s="228"/>
      <c r="X113" s="228"/>
      <c r="Y113" s="228"/>
      <c r="Z113" s="228"/>
      <c r="AA113" s="228"/>
    </row>
    <row r="114" spans="1:27" ht="12">
      <c r="A114" s="228"/>
      <c r="B114" s="228"/>
      <c r="C114" s="228"/>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228"/>
    </row>
    <row r="115" spans="1:27" ht="12">
      <c r="A115" s="228"/>
      <c r="B115" s="228"/>
      <c r="C115" s="228"/>
      <c r="D115" s="228"/>
      <c r="E115" s="228"/>
      <c r="F115" s="228"/>
      <c r="G115" s="228"/>
      <c r="H115" s="228"/>
      <c r="I115" s="228"/>
      <c r="J115" s="228"/>
      <c r="K115" s="228"/>
      <c r="L115" s="228"/>
      <c r="M115" s="228"/>
      <c r="N115" s="228"/>
      <c r="O115" s="228"/>
      <c r="P115" s="228"/>
      <c r="Q115" s="228"/>
      <c r="R115" s="228"/>
      <c r="S115" s="228"/>
      <c r="T115" s="228"/>
      <c r="U115" s="228"/>
      <c r="V115" s="228"/>
      <c r="W115" s="228"/>
      <c r="X115" s="228"/>
      <c r="Y115" s="228"/>
      <c r="Z115" s="228"/>
      <c r="AA115" s="228"/>
    </row>
    <row r="116" spans="1:27" ht="12">
      <c r="A116" s="228"/>
      <c r="B116" s="228"/>
      <c r="C116" s="228"/>
      <c r="D116" s="228"/>
      <c r="E116" s="228"/>
      <c r="F116" s="228"/>
      <c r="G116" s="228"/>
      <c r="H116" s="228"/>
      <c r="I116" s="228"/>
      <c r="J116" s="228"/>
      <c r="K116" s="228"/>
      <c r="L116" s="228"/>
      <c r="M116" s="228"/>
      <c r="N116" s="228"/>
      <c r="O116" s="228"/>
      <c r="P116" s="228"/>
      <c r="Q116" s="228"/>
      <c r="R116" s="228"/>
      <c r="S116" s="228"/>
      <c r="T116" s="228"/>
      <c r="U116" s="228"/>
      <c r="V116" s="228"/>
      <c r="W116" s="228"/>
      <c r="X116" s="228"/>
      <c r="Y116" s="228"/>
      <c r="Z116" s="228"/>
      <c r="AA116" s="228"/>
    </row>
    <row r="117" spans="1:27" ht="12">
      <c r="A117" s="228"/>
      <c r="B117" s="228"/>
      <c r="C117" s="228"/>
      <c r="D117" s="228"/>
      <c r="E117" s="228"/>
      <c r="F117" s="228"/>
      <c r="G117" s="228"/>
      <c r="H117" s="228"/>
      <c r="I117" s="228"/>
      <c r="J117" s="228"/>
      <c r="K117" s="228"/>
      <c r="L117" s="228"/>
      <c r="M117" s="228"/>
      <c r="N117" s="228"/>
      <c r="O117" s="228"/>
      <c r="P117" s="228"/>
      <c r="Q117" s="228"/>
      <c r="R117" s="228"/>
      <c r="S117" s="228"/>
      <c r="T117" s="228"/>
      <c r="U117" s="228"/>
      <c r="V117" s="228"/>
      <c r="W117" s="228"/>
      <c r="X117" s="228"/>
      <c r="Y117" s="228"/>
      <c r="Z117" s="228"/>
      <c r="AA117" s="228"/>
    </row>
    <row r="118" spans="1:27" ht="12">
      <c r="A118" s="228"/>
      <c r="B118" s="228"/>
      <c r="C118" s="228"/>
      <c r="D118" s="228"/>
      <c r="E118" s="228"/>
      <c r="F118" s="228"/>
      <c r="G118" s="228"/>
      <c r="H118" s="228"/>
      <c r="I118" s="228"/>
      <c r="J118" s="228"/>
      <c r="K118" s="228"/>
      <c r="L118" s="228"/>
      <c r="M118" s="228"/>
      <c r="N118" s="228"/>
      <c r="O118" s="228"/>
      <c r="P118" s="228"/>
      <c r="Q118" s="228"/>
      <c r="R118" s="228"/>
      <c r="S118" s="228"/>
      <c r="T118" s="228"/>
      <c r="U118" s="228"/>
      <c r="V118" s="228"/>
      <c r="W118" s="228"/>
      <c r="X118" s="228"/>
      <c r="Y118" s="228"/>
      <c r="Z118" s="228"/>
      <c r="AA118" s="228"/>
    </row>
    <row r="119" spans="1:27" ht="12">
      <c r="A119" s="228"/>
      <c r="B119" s="228"/>
      <c r="C119" s="228"/>
      <c r="D119" s="228"/>
      <c r="E119" s="228"/>
      <c r="F119" s="228"/>
      <c r="G119" s="228"/>
      <c r="H119" s="228"/>
      <c r="I119" s="228"/>
      <c r="J119" s="228"/>
      <c r="K119" s="228"/>
      <c r="L119" s="228"/>
      <c r="M119" s="228"/>
      <c r="N119" s="228"/>
      <c r="O119" s="228"/>
      <c r="P119" s="228"/>
      <c r="Q119" s="228"/>
      <c r="R119" s="228"/>
      <c r="S119" s="228"/>
      <c r="T119" s="228"/>
      <c r="U119" s="228"/>
      <c r="V119" s="228"/>
      <c r="W119" s="228"/>
      <c r="X119" s="228"/>
      <c r="Y119" s="228"/>
      <c r="Z119" s="228"/>
      <c r="AA119" s="228"/>
    </row>
    <row r="120" spans="1:27" ht="12">
      <c r="A120" s="228"/>
      <c r="B120" s="228"/>
      <c r="C120" s="228"/>
      <c r="D120" s="228"/>
      <c r="E120" s="228"/>
      <c r="F120" s="228"/>
      <c r="G120" s="228"/>
      <c r="H120" s="228"/>
      <c r="I120" s="228"/>
      <c r="J120" s="228"/>
      <c r="K120" s="228"/>
      <c r="L120" s="228"/>
      <c r="M120" s="228"/>
      <c r="N120" s="228"/>
      <c r="O120" s="228"/>
      <c r="P120" s="228"/>
      <c r="Q120" s="228"/>
      <c r="R120" s="228"/>
      <c r="S120" s="228"/>
      <c r="T120" s="228"/>
      <c r="U120" s="228"/>
      <c r="V120" s="228"/>
      <c r="W120" s="228"/>
      <c r="X120" s="228"/>
      <c r="Y120" s="228"/>
      <c r="Z120" s="228"/>
      <c r="AA120" s="228"/>
    </row>
    <row r="121" spans="1:27" ht="12">
      <c r="A121" s="228"/>
      <c r="B121" s="228"/>
      <c r="C121" s="228"/>
      <c r="D121" s="228"/>
      <c r="E121" s="228"/>
      <c r="F121" s="228"/>
      <c r="G121" s="228"/>
      <c r="H121" s="228"/>
      <c r="I121" s="228"/>
      <c r="J121" s="228"/>
      <c r="K121" s="228"/>
      <c r="L121" s="228"/>
      <c r="M121" s="228"/>
      <c r="N121" s="228"/>
      <c r="O121" s="228"/>
      <c r="P121" s="228"/>
      <c r="Q121" s="228"/>
      <c r="R121" s="228"/>
      <c r="S121" s="228"/>
      <c r="T121" s="228"/>
      <c r="U121" s="228"/>
      <c r="V121" s="228"/>
      <c r="W121" s="228"/>
      <c r="X121" s="228"/>
      <c r="Y121" s="228"/>
      <c r="Z121" s="228"/>
      <c r="AA121" s="228"/>
    </row>
    <row r="122" spans="1:27" ht="12">
      <c r="A122" s="228"/>
      <c r="B122" s="228"/>
      <c r="C122" s="228"/>
      <c r="D122" s="228"/>
      <c r="E122" s="228"/>
      <c r="F122" s="228"/>
      <c r="G122" s="228"/>
      <c r="H122" s="228"/>
      <c r="I122" s="228"/>
      <c r="J122" s="228"/>
      <c r="K122" s="228"/>
      <c r="L122" s="228"/>
      <c r="M122" s="228"/>
      <c r="N122" s="228"/>
      <c r="O122" s="228"/>
      <c r="P122" s="228"/>
      <c r="Q122" s="228"/>
      <c r="R122" s="228"/>
      <c r="S122" s="228"/>
      <c r="T122" s="228"/>
      <c r="U122" s="228"/>
      <c r="V122" s="228"/>
      <c r="W122" s="228"/>
      <c r="X122" s="228"/>
      <c r="Y122" s="228"/>
      <c r="Z122" s="228"/>
      <c r="AA122" s="228"/>
    </row>
    <row r="123" spans="1:27" ht="12">
      <c r="A123" s="228"/>
      <c r="B123" s="228"/>
      <c r="C123" s="228"/>
      <c r="D123" s="228"/>
      <c r="E123" s="228"/>
      <c r="F123" s="228"/>
      <c r="G123" s="228"/>
      <c r="H123" s="228"/>
      <c r="I123" s="228"/>
      <c r="J123" s="228"/>
      <c r="K123" s="228"/>
      <c r="L123" s="228"/>
      <c r="M123" s="228"/>
      <c r="N123" s="228"/>
      <c r="O123" s="228"/>
      <c r="P123" s="228"/>
      <c r="Q123" s="228"/>
      <c r="R123" s="228"/>
      <c r="S123" s="228"/>
      <c r="T123" s="228"/>
      <c r="U123" s="228"/>
      <c r="V123" s="228"/>
      <c r="W123" s="228"/>
      <c r="X123" s="228"/>
      <c r="Y123" s="228"/>
      <c r="Z123" s="228"/>
      <c r="AA123" s="228"/>
    </row>
    <row r="124" spans="1:27" ht="12">
      <c r="A124" s="228"/>
      <c r="B124" s="228"/>
      <c r="C124" s="228"/>
      <c r="D124" s="228"/>
      <c r="E124" s="228"/>
      <c r="F124" s="228"/>
      <c r="G124" s="228"/>
      <c r="H124" s="228"/>
      <c r="I124" s="228"/>
      <c r="J124" s="228"/>
      <c r="K124" s="228"/>
      <c r="L124" s="228"/>
      <c r="M124" s="228"/>
      <c r="N124" s="228"/>
      <c r="O124" s="228"/>
      <c r="P124" s="228"/>
      <c r="Q124" s="228"/>
      <c r="R124" s="228"/>
      <c r="S124" s="228"/>
      <c r="T124" s="228"/>
      <c r="U124" s="228"/>
      <c r="V124" s="228"/>
      <c r="W124" s="228"/>
      <c r="X124" s="228"/>
      <c r="Y124" s="228"/>
      <c r="Z124" s="228"/>
      <c r="AA124" s="228"/>
    </row>
    <row r="125" spans="1:27" ht="12">
      <c r="A125" s="228"/>
      <c r="B125" s="228"/>
      <c r="C125" s="228"/>
      <c r="D125" s="228"/>
      <c r="E125" s="228"/>
      <c r="F125" s="228"/>
      <c r="G125" s="228"/>
      <c r="H125" s="228"/>
      <c r="I125" s="228"/>
      <c r="J125" s="228"/>
      <c r="K125" s="228"/>
      <c r="L125" s="228"/>
      <c r="M125" s="228"/>
      <c r="N125" s="228"/>
      <c r="O125" s="228"/>
      <c r="P125" s="228"/>
      <c r="Q125" s="228"/>
      <c r="R125" s="228"/>
      <c r="S125" s="228"/>
      <c r="T125" s="228"/>
      <c r="U125" s="228"/>
      <c r="V125" s="228"/>
      <c r="W125" s="228"/>
      <c r="X125" s="228"/>
      <c r="Y125" s="228"/>
      <c r="Z125" s="228"/>
      <c r="AA125" s="228"/>
    </row>
    <row r="126" spans="1:27" ht="12">
      <c r="A126" s="228"/>
      <c r="B126" s="228"/>
      <c r="C126" s="228"/>
      <c r="D126" s="228"/>
      <c r="E126" s="228"/>
      <c r="F126" s="228"/>
      <c r="G126" s="228"/>
      <c r="H126" s="228"/>
      <c r="I126" s="228"/>
      <c r="J126" s="228"/>
      <c r="K126" s="228"/>
      <c r="L126" s="228"/>
      <c r="M126" s="228"/>
      <c r="N126" s="228"/>
      <c r="O126" s="228"/>
      <c r="P126" s="228"/>
      <c r="Q126" s="228"/>
      <c r="R126" s="228"/>
      <c r="S126" s="228"/>
      <c r="T126" s="228"/>
      <c r="U126" s="228"/>
      <c r="V126" s="228"/>
      <c r="W126" s="228"/>
      <c r="X126" s="228"/>
      <c r="Y126" s="228"/>
      <c r="Z126" s="228"/>
      <c r="AA126" s="228"/>
    </row>
    <row r="127" spans="1:27" ht="12">
      <c r="A127" s="228"/>
      <c r="B127" s="228"/>
      <c r="C127" s="228"/>
      <c r="D127" s="228"/>
      <c r="E127" s="228"/>
      <c r="F127" s="228"/>
      <c r="G127" s="228"/>
      <c r="H127" s="228"/>
      <c r="I127" s="228"/>
      <c r="J127" s="228"/>
      <c r="K127" s="228"/>
      <c r="L127" s="228"/>
      <c r="M127" s="228"/>
      <c r="N127" s="228"/>
      <c r="O127" s="228"/>
      <c r="P127" s="228"/>
      <c r="Q127" s="228"/>
      <c r="R127" s="228"/>
      <c r="S127" s="228"/>
      <c r="T127" s="228"/>
      <c r="U127" s="228"/>
      <c r="V127" s="228"/>
      <c r="W127" s="228"/>
      <c r="X127" s="228"/>
      <c r="Y127" s="228"/>
      <c r="Z127" s="228"/>
      <c r="AA127" s="228"/>
    </row>
    <row r="128" spans="1:27" ht="12">
      <c r="A128" s="228"/>
      <c r="B128" s="228"/>
      <c r="C128" s="228"/>
      <c r="D128" s="228"/>
      <c r="E128" s="228"/>
      <c r="F128" s="228"/>
      <c r="G128" s="228"/>
      <c r="H128" s="228"/>
      <c r="I128" s="228"/>
      <c r="J128" s="228"/>
      <c r="K128" s="228"/>
      <c r="L128" s="228"/>
      <c r="M128" s="228"/>
      <c r="N128" s="228"/>
      <c r="O128" s="228"/>
      <c r="P128" s="228"/>
      <c r="Q128" s="228"/>
      <c r="R128" s="228"/>
      <c r="S128" s="228"/>
      <c r="T128" s="228"/>
      <c r="U128" s="228"/>
      <c r="V128" s="228"/>
      <c r="W128" s="228"/>
      <c r="X128" s="228"/>
      <c r="Y128" s="228"/>
      <c r="Z128" s="228"/>
      <c r="AA128" s="228"/>
    </row>
    <row r="129" spans="1:27" ht="12">
      <c r="A129" s="228"/>
      <c r="B129" s="228"/>
      <c r="C129" s="228"/>
      <c r="D129" s="228"/>
      <c r="E129" s="228"/>
      <c r="F129" s="228"/>
      <c r="G129" s="228"/>
      <c r="H129" s="228"/>
      <c r="I129" s="228"/>
      <c r="J129" s="228"/>
      <c r="K129" s="228"/>
      <c r="L129" s="228"/>
      <c r="M129" s="228"/>
      <c r="N129" s="228"/>
      <c r="O129" s="228"/>
      <c r="P129" s="228"/>
      <c r="Q129" s="228"/>
      <c r="R129" s="228"/>
      <c r="S129" s="228"/>
      <c r="T129" s="228"/>
      <c r="U129" s="228"/>
      <c r="V129" s="228"/>
      <c r="W129" s="228"/>
      <c r="X129" s="228"/>
      <c r="Y129" s="228"/>
      <c r="Z129" s="228"/>
      <c r="AA129" s="228"/>
    </row>
    <row r="130" spans="1:27" ht="12">
      <c r="A130" s="228"/>
      <c r="B130" s="228"/>
      <c r="C130" s="228"/>
      <c r="D130" s="228"/>
      <c r="E130" s="228"/>
      <c r="F130" s="228"/>
      <c r="G130" s="228"/>
      <c r="H130" s="228"/>
      <c r="I130" s="228"/>
      <c r="J130" s="228"/>
      <c r="K130" s="228"/>
      <c r="L130" s="228"/>
      <c r="M130" s="228"/>
      <c r="N130" s="228"/>
      <c r="O130" s="228"/>
      <c r="P130" s="228"/>
      <c r="Q130" s="228"/>
      <c r="R130" s="228"/>
      <c r="S130" s="228"/>
      <c r="T130" s="228"/>
      <c r="U130" s="228"/>
      <c r="V130" s="228"/>
      <c r="W130" s="228"/>
      <c r="X130" s="228"/>
      <c r="Y130" s="228"/>
      <c r="Z130" s="228"/>
      <c r="AA130" s="228"/>
    </row>
    <row r="131" spans="1:27" ht="12">
      <c r="A131" s="228"/>
      <c r="B131" s="228"/>
      <c r="C131" s="228"/>
      <c r="D131" s="228"/>
      <c r="E131" s="228"/>
      <c r="F131" s="228"/>
      <c r="G131" s="228"/>
      <c r="H131" s="228"/>
      <c r="I131" s="228"/>
      <c r="J131" s="228"/>
      <c r="K131" s="228"/>
      <c r="L131" s="228"/>
      <c r="M131" s="228"/>
      <c r="N131" s="228"/>
      <c r="O131" s="228"/>
      <c r="P131" s="228"/>
      <c r="Q131" s="228"/>
      <c r="R131" s="228"/>
      <c r="S131" s="228"/>
      <c r="T131" s="228"/>
      <c r="U131" s="228"/>
      <c r="V131" s="228"/>
      <c r="W131" s="228"/>
      <c r="X131" s="228"/>
      <c r="Y131" s="228"/>
      <c r="Z131" s="228"/>
      <c r="AA131" s="228"/>
    </row>
    <row r="132" spans="1:27" ht="12">
      <c r="A132" s="228"/>
      <c r="B132" s="228"/>
      <c r="C132" s="228"/>
      <c r="D132" s="228"/>
      <c r="E132" s="228"/>
      <c r="F132" s="228"/>
      <c r="G132" s="228"/>
      <c r="H132" s="228"/>
      <c r="I132" s="228"/>
      <c r="J132" s="228"/>
      <c r="K132" s="228"/>
      <c r="L132" s="228"/>
      <c r="M132" s="228"/>
      <c r="N132" s="228"/>
      <c r="O132" s="228"/>
      <c r="P132" s="228"/>
      <c r="Q132" s="228"/>
      <c r="R132" s="228"/>
      <c r="S132" s="228"/>
      <c r="T132" s="228"/>
      <c r="U132" s="228"/>
      <c r="V132" s="228"/>
      <c r="W132" s="228"/>
      <c r="X132" s="228"/>
      <c r="Y132" s="228"/>
      <c r="Z132" s="228"/>
      <c r="AA132" s="228"/>
    </row>
    <row r="133" spans="1:27" ht="12">
      <c r="A133" s="228"/>
      <c r="B133" s="228"/>
      <c r="C133" s="228"/>
      <c r="D133" s="228"/>
      <c r="E133" s="228"/>
      <c r="F133" s="228"/>
      <c r="G133" s="228"/>
      <c r="H133" s="228"/>
      <c r="I133" s="228"/>
      <c r="J133" s="228"/>
      <c r="K133" s="228"/>
      <c r="L133" s="228"/>
      <c r="M133" s="228"/>
      <c r="N133" s="228"/>
      <c r="O133" s="228"/>
      <c r="P133" s="228"/>
      <c r="Q133" s="228"/>
      <c r="R133" s="228"/>
      <c r="S133" s="228"/>
      <c r="T133" s="228"/>
      <c r="U133" s="228"/>
      <c r="V133" s="228"/>
      <c r="W133" s="228"/>
      <c r="X133" s="228"/>
      <c r="Y133" s="228"/>
      <c r="Z133" s="228"/>
      <c r="AA133" s="228"/>
    </row>
    <row r="134" spans="1:27" ht="12">
      <c r="A134" s="228"/>
      <c r="B134" s="228"/>
      <c r="C134" s="228"/>
      <c r="D134" s="228"/>
      <c r="E134" s="228"/>
      <c r="F134" s="228"/>
      <c r="G134" s="228"/>
      <c r="H134" s="228"/>
      <c r="I134" s="228"/>
      <c r="J134" s="228"/>
      <c r="K134" s="228"/>
      <c r="L134" s="228"/>
      <c r="M134" s="228"/>
      <c r="N134" s="228"/>
      <c r="O134" s="228"/>
      <c r="P134" s="228"/>
      <c r="Q134" s="228"/>
      <c r="R134" s="228"/>
      <c r="S134" s="228"/>
      <c r="T134" s="228"/>
      <c r="U134" s="228"/>
      <c r="V134" s="228"/>
      <c r="W134" s="228"/>
      <c r="X134" s="228"/>
      <c r="Y134" s="228"/>
      <c r="Z134" s="228"/>
      <c r="AA134" s="228"/>
    </row>
    <row r="135" spans="1:27" ht="12">
      <c r="A135" s="228"/>
      <c r="B135" s="228"/>
      <c r="C135" s="228"/>
      <c r="D135" s="228"/>
      <c r="E135" s="228"/>
      <c r="F135" s="228"/>
      <c r="G135" s="228"/>
      <c r="H135" s="228"/>
      <c r="I135" s="228"/>
      <c r="J135" s="228"/>
      <c r="K135" s="228"/>
      <c r="L135" s="228"/>
      <c r="M135" s="228"/>
      <c r="N135" s="228"/>
      <c r="O135" s="228"/>
      <c r="P135" s="228"/>
      <c r="Q135" s="228"/>
      <c r="R135" s="228"/>
      <c r="S135" s="228"/>
      <c r="T135" s="228"/>
      <c r="U135" s="228"/>
      <c r="V135" s="228"/>
      <c r="W135" s="228"/>
      <c r="X135" s="228"/>
      <c r="Y135" s="228"/>
      <c r="Z135" s="228"/>
      <c r="AA135" s="228"/>
    </row>
    <row r="136" spans="1:27" ht="12">
      <c r="A136" s="228"/>
      <c r="B136" s="228"/>
      <c r="C136" s="228"/>
      <c r="D136" s="228"/>
      <c r="E136" s="228"/>
      <c r="F136" s="228"/>
      <c r="G136" s="228"/>
      <c r="H136" s="228"/>
      <c r="I136" s="228"/>
      <c r="J136" s="228"/>
      <c r="K136" s="228"/>
      <c r="L136" s="228"/>
      <c r="M136" s="228"/>
      <c r="N136" s="228"/>
      <c r="O136" s="228"/>
      <c r="P136" s="228"/>
      <c r="Q136" s="228"/>
      <c r="R136" s="228"/>
      <c r="S136" s="228"/>
      <c r="T136" s="228"/>
      <c r="U136" s="228"/>
      <c r="V136" s="228"/>
      <c r="W136" s="228"/>
      <c r="X136" s="228"/>
      <c r="Y136" s="228"/>
      <c r="Z136" s="228"/>
      <c r="AA136" s="228"/>
    </row>
    <row r="137" spans="1:27" ht="12">
      <c r="A137" s="228"/>
      <c r="B137" s="228"/>
      <c r="C137" s="228"/>
      <c r="D137" s="228"/>
      <c r="E137" s="228"/>
      <c r="F137" s="228"/>
      <c r="G137" s="228"/>
      <c r="H137" s="228"/>
      <c r="I137" s="228"/>
      <c r="J137" s="228"/>
      <c r="K137" s="228"/>
      <c r="L137" s="228"/>
      <c r="M137" s="228"/>
      <c r="N137" s="228"/>
      <c r="O137" s="228"/>
      <c r="P137" s="228"/>
      <c r="Q137" s="228"/>
      <c r="R137" s="228"/>
      <c r="S137" s="228"/>
      <c r="T137" s="228"/>
      <c r="U137" s="228"/>
      <c r="V137" s="228"/>
      <c r="W137" s="228"/>
      <c r="X137" s="228"/>
      <c r="Y137" s="228"/>
      <c r="Z137" s="228"/>
      <c r="AA137" s="228"/>
    </row>
    <row r="138" spans="1:27" ht="12">
      <c r="A138" s="228"/>
      <c r="B138" s="228"/>
      <c r="C138" s="228"/>
      <c r="D138" s="228"/>
      <c r="E138" s="228"/>
      <c r="F138" s="228"/>
      <c r="G138" s="228"/>
      <c r="H138" s="228"/>
      <c r="I138" s="228"/>
      <c r="J138" s="228"/>
      <c r="K138" s="228"/>
      <c r="L138" s="228"/>
      <c r="M138" s="228"/>
      <c r="N138" s="228"/>
      <c r="O138" s="228"/>
      <c r="P138" s="228"/>
      <c r="Q138" s="228"/>
      <c r="R138" s="228"/>
      <c r="S138" s="228"/>
      <c r="T138" s="228"/>
      <c r="U138" s="228"/>
      <c r="V138" s="228"/>
      <c r="W138" s="228"/>
      <c r="X138" s="228"/>
      <c r="Y138" s="228"/>
      <c r="Z138" s="228"/>
      <c r="AA138" s="228"/>
    </row>
    <row r="139" spans="1:27" ht="12">
      <c r="A139" s="228"/>
      <c r="B139" s="228"/>
      <c r="C139" s="228"/>
      <c r="D139" s="228"/>
      <c r="E139" s="228"/>
      <c r="F139" s="228"/>
      <c r="G139" s="228"/>
      <c r="H139" s="228"/>
      <c r="I139" s="228"/>
      <c r="J139" s="228"/>
      <c r="K139" s="228"/>
      <c r="L139" s="228"/>
      <c r="M139" s="228"/>
      <c r="N139" s="228"/>
      <c r="O139" s="228"/>
      <c r="P139" s="228"/>
      <c r="Q139" s="228"/>
      <c r="R139" s="228"/>
      <c r="S139" s="228"/>
      <c r="T139" s="228"/>
      <c r="U139" s="228"/>
      <c r="V139" s="228"/>
      <c r="W139" s="228"/>
      <c r="X139" s="228"/>
      <c r="Y139" s="228"/>
      <c r="Z139" s="228"/>
      <c r="AA139" s="228"/>
    </row>
    <row r="140" spans="1:27" ht="12">
      <c r="A140" s="228"/>
      <c r="B140" s="228"/>
      <c r="C140" s="228"/>
      <c r="D140" s="228"/>
      <c r="E140" s="228"/>
      <c r="F140" s="228"/>
      <c r="G140" s="228"/>
      <c r="H140" s="228"/>
      <c r="I140" s="228"/>
      <c r="J140" s="228"/>
      <c r="K140" s="228"/>
      <c r="L140" s="228"/>
      <c r="M140" s="228"/>
      <c r="N140" s="228"/>
      <c r="O140" s="228"/>
      <c r="P140" s="228"/>
      <c r="Q140" s="228"/>
      <c r="R140" s="228"/>
      <c r="S140" s="228"/>
      <c r="T140" s="228"/>
      <c r="U140" s="228"/>
      <c r="V140" s="228"/>
      <c r="W140" s="228"/>
      <c r="X140" s="228"/>
      <c r="Y140" s="228"/>
      <c r="Z140" s="228"/>
      <c r="AA140" s="228"/>
    </row>
    <row r="141" spans="1:27" ht="12">
      <c r="A141" s="228"/>
      <c r="B141" s="228"/>
      <c r="C141" s="228"/>
      <c r="D141" s="228"/>
      <c r="E141" s="228"/>
      <c r="F141" s="228"/>
      <c r="G141" s="228"/>
      <c r="H141" s="228"/>
      <c r="I141" s="228"/>
      <c r="J141" s="228"/>
      <c r="K141" s="228"/>
      <c r="L141" s="228"/>
      <c r="M141" s="228"/>
      <c r="N141" s="228"/>
      <c r="O141" s="228"/>
      <c r="P141" s="228"/>
      <c r="Q141" s="228"/>
      <c r="R141" s="228"/>
      <c r="S141" s="228"/>
      <c r="T141" s="228"/>
      <c r="U141" s="228"/>
      <c r="V141" s="228"/>
      <c r="W141" s="228"/>
      <c r="X141" s="228"/>
      <c r="Y141" s="228"/>
      <c r="Z141" s="228"/>
      <c r="AA141" s="228"/>
    </row>
    <row r="142" spans="1:27" ht="12">
      <c r="A142" s="228"/>
      <c r="B142" s="228"/>
      <c r="C142" s="228"/>
      <c r="D142" s="228"/>
      <c r="E142" s="228"/>
      <c r="F142" s="228"/>
      <c r="G142" s="228"/>
      <c r="H142" s="228"/>
      <c r="I142" s="228"/>
      <c r="J142" s="228"/>
      <c r="K142" s="228"/>
      <c r="L142" s="228"/>
      <c r="M142" s="228"/>
      <c r="N142" s="228"/>
      <c r="O142" s="228"/>
      <c r="P142" s="228"/>
      <c r="Q142" s="228"/>
      <c r="R142" s="228"/>
      <c r="S142" s="228"/>
      <c r="T142" s="228"/>
      <c r="U142" s="228"/>
      <c r="V142" s="228"/>
      <c r="W142" s="228"/>
      <c r="X142" s="228"/>
      <c r="Y142" s="228"/>
      <c r="Z142" s="228"/>
      <c r="AA142" s="228"/>
    </row>
    <row r="143" spans="1:27" ht="12">
      <c r="A143" s="228"/>
      <c r="B143" s="228"/>
      <c r="C143" s="228"/>
      <c r="D143" s="228"/>
      <c r="E143" s="228"/>
      <c r="F143" s="228"/>
      <c r="G143" s="228"/>
      <c r="H143" s="228"/>
      <c r="I143" s="228"/>
      <c r="J143" s="228"/>
      <c r="K143" s="228"/>
      <c r="L143" s="228"/>
      <c r="M143" s="228"/>
      <c r="N143" s="228"/>
      <c r="O143" s="228"/>
      <c r="P143" s="228"/>
      <c r="Q143" s="228"/>
      <c r="R143" s="228"/>
      <c r="S143" s="228"/>
      <c r="T143" s="228"/>
      <c r="U143" s="228"/>
      <c r="V143" s="228"/>
      <c r="W143" s="228"/>
      <c r="X143" s="228"/>
      <c r="Y143" s="228"/>
      <c r="Z143" s="228"/>
      <c r="AA143" s="228"/>
    </row>
    <row r="144" spans="1:27" ht="12">
      <c r="A144" s="228"/>
      <c r="B144" s="228"/>
      <c r="C144" s="228"/>
      <c r="D144" s="228"/>
      <c r="E144" s="228"/>
      <c r="F144" s="228"/>
      <c r="G144" s="228"/>
      <c r="H144" s="228"/>
      <c r="I144" s="228"/>
      <c r="J144" s="228"/>
      <c r="K144" s="228"/>
      <c r="L144" s="228"/>
      <c r="M144" s="228"/>
      <c r="N144" s="228"/>
      <c r="O144" s="228"/>
      <c r="P144" s="228"/>
      <c r="Q144" s="228"/>
      <c r="R144" s="228"/>
      <c r="S144" s="228"/>
      <c r="T144" s="228"/>
      <c r="U144" s="228"/>
      <c r="V144" s="228"/>
      <c r="W144" s="228"/>
      <c r="X144" s="228"/>
      <c r="Y144" s="228"/>
      <c r="Z144" s="228"/>
      <c r="AA144" s="228"/>
    </row>
    <row r="145" spans="1:27" ht="12">
      <c r="A145" s="228"/>
      <c r="B145" s="228"/>
      <c r="C145" s="228"/>
      <c r="D145" s="228"/>
      <c r="E145" s="228"/>
      <c r="F145" s="228"/>
      <c r="G145" s="228"/>
      <c r="H145" s="228"/>
      <c r="I145" s="228"/>
      <c r="J145" s="228"/>
      <c r="K145" s="228"/>
      <c r="L145" s="228"/>
      <c r="M145" s="228"/>
      <c r="N145" s="228"/>
      <c r="O145" s="228"/>
      <c r="P145" s="228"/>
      <c r="Q145" s="228"/>
      <c r="R145" s="228"/>
      <c r="S145" s="228"/>
      <c r="T145" s="228"/>
      <c r="U145" s="228"/>
      <c r="V145" s="228"/>
      <c r="W145" s="228"/>
      <c r="X145" s="228"/>
      <c r="Y145" s="228"/>
      <c r="Z145" s="228"/>
      <c r="AA145" s="228"/>
    </row>
    <row r="146" spans="1:27" ht="12">
      <c r="A146" s="228"/>
      <c r="B146" s="228"/>
      <c r="C146" s="228"/>
      <c r="D146" s="228"/>
      <c r="E146" s="228"/>
      <c r="F146" s="228"/>
      <c r="G146" s="228"/>
      <c r="H146" s="228"/>
      <c r="I146" s="228"/>
      <c r="J146" s="228"/>
      <c r="K146" s="228"/>
      <c r="L146" s="228"/>
      <c r="M146" s="228"/>
      <c r="N146" s="228"/>
      <c r="O146" s="228"/>
      <c r="P146" s="228"/>
      <c r="Q146" s="228"/>
      <c r="R146" s="228"/>
      <c r="S146" s="228"/>
      <c r="T146" s="228"/>
      <c r="U146" s="228"/>
      <c r="V146" s="228"/>
      <c r="W146" s="228"/>
      <c r="X146" s="228"/>
      <c r="Y146" s="228"/>
      <c r="Z146" s="228"/>
      <c r="AA146" s="228"/>
    </row>
    <row r="147" spans="1:27" ht="12">
      <c r="A147" s="228"/>
      <c r="B147" s="228"/>
      <c r="C147" s="228"/>
      <c r="D147" s="228"/>
      <c r="E147" s="228"/>
      <c r="F147" s="228"/>
      <c r="G147" s="228"/>
      <c r="H147" s="228"/>
      <c r="I147" s="228"/>
      <c r="J147" s="228"/>
      <c r="K147" s="228"/>
      <c r="L147" s="228"/>
      <c r="M147" s="228"/>
      <c r="N147" s="228"/>
      <c r="O147" s="228"/>
      <c r="P147" s="228"/>
      <c r="Q147" s="228"/>
      <c r="R147" s="228"/>
      <c r="S147" s="228"/>
      <c r="T147" s="228"/>
      <c r="U147" s="228"/>
      <c r="V147" s="228"/>
      <c r="W147" s="228"/>
      <c r="X147" s="228"/>
      <c r="Y147" s="228"/>
      <c r="Z147" s="228"/>
      <c r="AA147" s="228"/>
    </row>
    <row r="148" spans="1:27" ht="12">
      <c r="A148" s="228"/>
      <c r="B148" s="228"/>
      <c r="C148" s="228"/>
      <c r="D148" s="228"/>
      <c r="E148" s="228"/>
      <c r="F148" s="228"/>
      <c r="G148" s="228"/>
      <c r="H148" s="228"/>
      <c r="I148" s="228"/>
      <c r="J148" s="228"/>
      <c r="K148" s="228"/>
      <c r="L148" s="228"/>
      <c r="M148" s="228"/>
      <c r="N148" s="228"/>
      <c r="O148" s="228"/>
      <c r="P148" s="228"/>
      <c r="Q148" s="228"/>
      <c r="R148" s="228"/>
      <c r="S148" s="228"/>
      <c r="T148" s="228"/>
      <c r="U148" s="228"/>
      <c r="V148" s="228"/>
      <c r="W148" s="228"/>
      <c r="X148" s="228"/>
      <c r="Y148" s="228"/>
      <c r="Z148" s="228"/>
      <c r="AA148" s="228"/>
    </row>
    <row r="149" spans="1:27" ht="12">
      <c r="A149" s="228"/>
      <c r="B149" s="228"/>
      <c r="C149" s="228"/>
      <c r="D149" s="228"/>
      <c r="E149" s="228"/>
      <c r="F149" s="228"/>
      <c r="G149" s="228"/>
      <c r="H149" s="228"/>
      <c r="I149" s="228"/>
      <c r="J149" s="228"/>
      <c r="K149" s="228"/>
      <c r="L149" s="228"/>
      <c r="M149" s="228"/>
      <c r="N149" s="228"/>
      <c r="O149" s="228"/>
      <c r="P149" s="228"/>
      <c r="Q149" s="228"/>
      <c r="R149" s="228"/>
      <c r="S149" s="228"/>
      <c r="T149" s="228"/>
      <c r="U149" s="228"/>
      <c r="V149" s="228"/>
      <c r="W149" s="228"/>
      <c r="X149" s="228"/>
      <c r="Y149" s="228"/>
      <c r="Z149" s="228"/>
      <c r="AA149" s="228"/>
    </row>
    <row r="150" spans="1:27" ht="12">
      <c r="A150" s="228"/>
      <c r="B150" s="228"/>
      <c r="C150" s="228"/>
      <c r="D150" s="228"/>
      <c r="E150" s="228"/>
      <c r="F150" s="228"/>
      <c r="G150" s="228"/>
      <c r="H150" s="228"/>
      <c r="I150" s="228"/>
      <c r="J150" s="228"/>
      <c r="K150" s="228"/>
      <c r="L150" s="228"/>
      <c r="M150" s="228"/>
      <c r="N150" s="228"/>
      <c r="O150" s="228"/>
      <c r="P150" s="228"/>
      <c r="Q150" s="228"/>
      <c r="R150" s="228"/>
      <c r="S150" s="228"/>
      <c r="T150" s="228"/>
      <c r="U150" s="228"/>
      <c r="V150" s="228"/>
      <c r="W150" s="228"/>
      <c r="X150" s="228"/>
      <c r="Y150" s="228"/>
      <c r="Z150" s="228"/>
      <c r="AA150" s="228"/>
    </row>
    <row r="151" spans="1:27" ht="12">
      <c r="A151" s="228"/>
      <c r="B151" s="228"/>
      <c r="C151" s="228"/>
      <c r="D151" s="228"/>
      <c r="E151" s="228"/>
      <c r="F151" s="228"/>
      <c r="G151" s="228"/>
      <c r="H151" s="228"/>
      <c r="I151" s="228"/>
      <c r="J151" s="228"/>
      <c r="K151" s="228"/>
      <c r="L151" s="228"/>
      <c r="M151" s="228"/>
      <c r="N151" s="228"/>
      <c r="O151" s="228"/>
      <c r="P151" s="228"/>
      <c r="Q151" s="228"/>
      <c r="R151" s="228"/>
      <c r="S151" s="228"/>
      <c r="T151" s="228"/>
      <c r="U151" s="228"/>
      <c r="V151" s="228"/>
      <c r="W151" s="228"/>
      <c r="X151" s="228"/>
      <c r="Y151" s="228"/>
      <c r="Z151" s="228"/>
      <c r="AA151" s="228"/>
    </row>
    <row r="152" spans="1:27" ht="12">
      <c r="A152" s="228"/>
      <c r="B152" s="228"/>
      <c r="C152" s="228"/>
      <c r="D152" s="228"/>
      <c r="E152" s="228"/>
      <c r="F152" s="228"/>
      <c r="G152" s="228"/>
      <c r="H152" s="228"/>
      <c r="I152" s="228"/>
      <c r="J152" s="228"/>
      <c r="K152" s="228"/>
      <c r="L152" s="228"/>
      <c r="M152" s="228"/>
      <c r="N152" s="228"/>
      <c r="O152" s="228"/>
      <c r="P152" s="228"/>
      <c r="Q152" s="228"/>
      <c r="R152" s="228"/>
      <c r="S152" s="228"/>
      <c r="T152" s="228"/>
      <c r="U152" s="228"/>
      <c r="V152" s="228"/>
      <c r="W152" s="228"/>
      <c r="X152" s="228"/>
      <c r="Y152" s="228"/>
      <c r="Z152" s="228"/>
      <c r="AA152" s="228"/>
    </row>
  </sheetData>
  <mergeCells count="2">
    <mergeCell ref="B1:H1"/>
    <mergeCell ref="F16:I16"/>
  </mergeCells>
  <printOptions/>
  <pageMargins left="0.75" right="0.75" top="1" bottom="1" header="0.5" footer="0.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R70"/>
  <sheetViews>
    <sheetView workbookViewId="0" topLeftCell="A1">
      <selection activeCell="A1" sqref="A1"/>
    </sheetView>
  </sheetViews>
  <sheetFormatPr defaultColWidth="11.421875" defaultRowHeight="12.75"/>
  <cols>
    <col min="1" max="1" width="2.00390625" style="0" customWidth="1"/>
    <col min="2" max="2" width="23.8515625" style="0" customWidth="1"/>
    <col min="8" max="8" width="14.8515625" style="0" customWidth="1"/>
  </cols>
  <sheetData>
    <row r="1" spans="1:18" ht="36.75" customHeight="1">
      <c r="A1" s="14"/>
      <c r="B1" s="296" t="s">
        <v>497</v>
      </c>
      <c r="C1" s="296"/>
      <c r="D1" s="296"/>
      <c r="E1" s="296"/>
      <c r="F1" s="296"/>
      <c r="G1" s="14"/>
      <c r="H1" s="14"/>
      <c r="I1" s="14"/>
      <c r="J1" s="14"/>
      <c r="K1" s="14"/>
      <c r="L1" s="14"/>
      <c r="M1" s="14"/>
      <c r="N1" s="14"/>
      <c r="O1" s="14"/>
      <c r="P1" s="14"/>
      <c r="Q1" s="14"/>
      <c r="R1" s="14"/>
    </row>
    <row r="2" spans="1:18" ht="13.5" thickBot="1">
      <c r="A2" s="14"/>
      <c r="B2" s="14"/>
      <c r="C2" s="14"/>
      <c r="D2" s="14"/>
      <c r="E2" s="14"/>
      <c r="F2" s="14"/>
      <c r="G2" s="14"/>
      <c r="H2" s="14"/>
      <c r="I2" s="14"/>
      <c r="J2" s="14"/>
      <c r="K2" s="14"/>
      <c r="L2" s="14"/>
      <c r="M2" s="14"/>
      <c r="N2" s="14"/>
      <c r="O2" s="14"/>
      <c r="P2" s="14"/>
      <c r="Q2" s="14"/>
      <c r="R2" s="14"/>
    </row>
    <row r="3" spans="1:18" s="157" customFormat="1" ht="27">
      <c r="A3" s="14"/>
      <c r="B3" s="261" t="s">
        <v>433</v>
      </c>
      <c r="C3" s="219" t="s">
        <v>396</v>
      </c>
      <c r="D3" s="219" t="s">
        <v>397</v>
      </c>
      <c r="E3" s="219" t="s">
        <v>75</v>
      </c>
      <c r="F3" s="219" t="s">
        <v>399</v>
      </c>
      <c r="G3" s="219" t="s">
        <v>400</v>
      </c>
      <c r="H3" s="248" t="s">
        <v>92</v>
      </c>
      <c r="I3" s="14"/>
      <c r="J3" s="14"/>
      <c r="K3" s="14"/>
      <c r="L3" s="14"/>
      <c r="M3" s="14"/>
      <c r="N3" s="14"/>
      <c r="O3" s="14"/>
      <c r="P3" s="14"/>
      <c r="Q3" s="14"/>
      <c r="R3" s="14"/>
    </row>
    <row r="4" spans="1:18" s="157" customFormat="1" ht="24">
      <c r="A4" s="14"/>
      <c r="B4" s="262" t="s">
        <v>94</v>
      </c>
      <c r="C4" s="259" t="s">
        <v>402</v>
      </c>
      <c r="D4" s="259" t="s">
        <v>403</v>
      </c>
      <c r="E4" s="259" t="s">
        <v>404</v>
      </c>
      <c r="F4" s="259" t="s">
        <v>402</v>
      </c>
      <c r="G4" s="259" t="s">
        <v>402</v>
      </c>
      <c r="H4" s="260"/>
      <c r="I4" s="14"/>
      <c r="J4" s="14"/>
      <c r="K4" s="14"/>
      <c r="L4" s="14"/>
      <c r="M4" s="14"/>
      <c r="N4" s="14"/>
      <c r="O4" s="14"/>
      <c r="P4" s="14"/>
      <c r="Q4" s="14"/>
      <c r="R4" s="14"/>
    </row>
    <row r="5" spans="1:18" ht="12.75">
      <c r="A5" s="14"/>
      <c r="B5" s="132" t="s">
        <v>246</v>
      </c>
      <c r="C5" s="87">
        <v>6.701112878</v>
      </c>
      <c r="D5" s="88">
        <v>13.88668555</v>
      </c>
      <c r="E5" s="88"/>
      <c r="F5" s="88"/>
      <c r="G5" s="159">
        <f aca="true" t="shared" si="0" ref="G5:G19">C5+D5+E5*1.9+F5</f>
        <v>20.587798428</v>
      </c>
      <c r="H5" s="97">
        <v>1977</v>
      </c>
      <c r="I5" s="14"/>
      <c r="J5" s="14"/>
      <c r="K5" s="14"/>
      <c r="L5" s="14"/>
      <c r="M5" s="14"/>
      <c r="N5" s="14"/>
      <c r="O5" s="14"/>
      <c r="P5" s="14"/>
      <c r="Q5" s="14"/>
      <c r="R5" s="14"/>
    </row>
    <row r="6" spans="1:18" ht="12.75">
      <c r="A6" s="14"/>
      <c r="B6" s="132" t="s">
        <v>247</v>
      </c>
      <c r="C6" s="87">
        <v>15.61</v>
      </c>
      <c r="D6" s="88">
        <v>9</v>
      </c>
      <c r="E6" s="88">
        <v>4.88</v>
      </c>
      <c r="F6" s="88"/>
      <c r="G6" s="159">
        <f t="shared" si="0"/>
        <v>33.882</v>
      </c>
      <c r="H6" s="97">
        <v>1975</v>
      </c>
      <c r="I6" s="14"/>
      <c r="J6" s="14"/>
      <c r="K6" s="14"/>
      <c r="L6" s="14"/>
      <c r="M6" s="14"/>
      <c r="N6" s="14"/>
      <c r="O6" s="14"/>
      <c r="P6" s="14"/>
      <c r="Q6" s="14"/>
      <c r="R6" s="14"/>
    </row>
    <row r="7" spans="1:18" ht="12.75">
      <c r="A7" s="14"/>
      <c r="B7" s="132" t="s">
        <v>248</v>
      </c>
      <c r="C7" s="87"/>
      <c r="D7" s="88">
        <v>5.189</v>
      </c>
      <c r="E7" s="88">
        <v>0.664</v>
      </c>
      <c r="F7" s="88">
        <v>1.671</v>
      </c>
      <c r="G7" s="159">
        <f t="shared" si="0"/>
        <v>8.121599999999999</v>
      </c>
      <c r="H7" s="97">
        <v>1978</v>
      </c>
      <c r="I7" s="14"/>
      <c r="J7" s="14"/>
      <c r="K7" s="14"/>
      <c r="L7" s="14"/>
      <c r="M7" s="14"/>
      <c r="N7" s="14"/>
      <c r="O7" s="14"/>
      <c r="P7" s="14"/>
      <c r="Q7" s="14"/>
      <c r="R7" s="14"/>
    </row>
    <row r="8" spans="1:18" ht="12.75">
      <c r="A8" s="14"/>
      <c r="B8" s="132" t="s">
        <v>249</v>
      </c>
      <c r="C8" s="87">
        <v>2.89</v>
      </c>
      <c r="D8" s="88">
        <v>0.56</v>
      </c>
      <c r="E8" s="88">
        <v>0.045</v>
      </c>
      <c r="F8" s="88"/>
      <c r="G8" s="159">
        <f t="shared" si="0"/>
        <v>3.5355000000000003</v>
      </c>
      <c r="H8" s="97">
        <v>1987</v>
      </c>
      <c r="I8" s="14"/>
      <c r="J8" s="14"/>
      <c r="K8" s="14"/>
      <c r="L8" s="14"/>
      <c r="M8" s="14"/>
      <c r="N8" s="14"/>
      <c r="O8" s="14"/>
      <c r="P8" s="14"/>
      <c r="Q8" s="14"/>
      <c r="R8" s="14"/>
    </row>
    <row r="9" spans="1:18" ht="12.75">
      <c r="A9" s="14"/>
      <c r="B9" s="132" t="s">
        <v>439</v>
      </c>
      <c r="C9" s="87">
        <v>3.6</v>
      </c>
      <c r="D9" s="88">
        <v>0.089</v>
      </c>
      <c r="E9" s="88">
        <v>0</v>
      </c>
      <c r="F9" s="88"/>
      <c r="G9" s="159">
        <f t="shared" si="0"/>
        <v>3.689</v>
      </c>
      <c r="H9" s="97">
        <v>1992</v>
      </c>
      <c r="I9" s="14"/>
      <c r="J9" s="14"/>
      <c r="K9" s="14"/>
      <c r="L9" s="14"/>
      <c r="M9" s="14"/>
      <c r="N9" s="14"/>
      <c r="O9" s="14"/>
      <c r="P9" s="14"/>
      <c r="Q9" s="14"/>
      <c r="R9" s="14"/>
    </row>
    <row r="10" spans="1:18" ht="12.75">
      <c r="A10" s="14"/>
      <c r="B10" s="132" t="s">
        <v>440</v>
      </c>
      <c r="C10" s="87">
        <v>3.53</v>
      </c>
      <c r="D10" s="88">
        <v>0.087</v>
      </c>
      <c r="E10" s="88"/>
      <c r="F10" s="88"/>
      <c r="G10" s="159">
        <f t="shared" si="0"/>
        <v>3.617</v>
      </c>
      <c r="H10" s="97">
        <v>1995</v>
      </c>
      <c r="I10" s="14"/>
      <c r="J10" s="14"/>
      <c r="K10" s="14"/>
      <c r="L10" s="14"/>
      <c r="M10" s="14"/>
      <c r="N10" s="14"/>
      <c r="O10" s="14"/>
      <c r="P10" s="14"/>
      <c r="Q10" s="14"/>
      <c r="R10" s="14"/>
    </row>
    <row r="11" spans="1:18" ht="13.5">
      <c r="A11" s="14"/>
      <c r="B11" s="132" t="s">
        <v>389</v>
      </c>
      <c r="C11" s="87">
        <v>5</v>
      </c>
      <c r="D11" s="88">
        <v>15.593</v>
      </c>
      <c r="E11" s="88"/>
      <c r="F11" s="88">
        <v>1.889</v>
      </c>
      <c r="G11" s="159">
        <f t="shared" si="0"/>
        <v>22.482</v>
      </c>
      <c r="H11" s="97">
        <v>1978</v>
      </c>
      <c r="I11" s="14"/>
      <c r="J11" s="14"/>
      <c r="K11" s="14"/>
      <c r="L11" s="14"/>
      <c r="M11" s="14"/>
      <c r="N11" s="14"/>
      <c r="O11" s="14"/>
      <c r="P11" s="14"/>
      <c r="Q11" s="14"/>
      <c r="R11" s="14"/>
    </row>
    <row r="12" spans="1:18" ht="13.5">
      <c r="A12" s="14"/>
      <c r="B12" s="132" t="s">
        <v>390</v>
      </c>
      <c r="C12" s="87"/>
      <c r="D12" s="88">
        <v>18.135</v>
      </c>
      <c r="E12" s="88">
        <v>0.65335943</v>
      </c>
      <c r="F12" s="88">
        <v>5.646450000000001</v>
      </c>
      <c r="G12" s="159">
        <f t="shared" si="0"/>
        <v>25.022832917000002</v>
      </c>
      <c r="H12" s="97">
        <v>1985</v>
      </c>
      <c r="I12" s="14"/>
      <c r="J12" s="14"/>
      <c r="K12" s="14"/>
      <c r="L12" s="14"/>
      <c r="M12" s="14"/>
      <c r="N12" s="14"/>
      <c r="O12" s="14"/>
      <c r="P12" s="14"/>
      <c r="Q12" s="14"/>
      <c r="R12" s="14"/>
    </row>
    <row r="13" spans="1:18" ht="12.75">
      <c r="A13" s="14"/>
      <c r="B13" s="132" t="s">
        <v>463</v>
      </c>
      <c r="C13" s="87">
        <v>6.43899498</v>
      </c>
      <c r="D13" s="88">
        <v>2.751804767</v>
      </c>
      <c r="E13" s="88"/>
      <c r="F13" s="160"/>
      <c r="G13" s="159">
        <f t="shared" si="0"/>
        <v>9.190799747</v>
      </c>
      <c r="H13" s="97">
        <v>2005</v>
      </c>
      <c r="I13" s="14"/>
      <c r="J13" s="14"/>
      <c r="K13" s="14"/>
      <c r="L13" s="14"/>
      <c r="M13" s="14"/>
      <c r="N13" s="14"/>
      <c r="O13" s="14"/>
      <c r="P13" s="14"/>
      <c r="Q13" s="14"/>
      <c r="R13" s="14"/>
    </row>
    <row r="14" spans="1:18" ht="12.75">
      <c r="A14" s="14"/>
      <c r="B14" s="132" t="s">
        <v>250</v>
      </c>
      <c r="C14" s="87">
        <v>11.33</v>
      </c>
      <c r="D14" s="88">
        <v>1.951817636</v>
      </c>
      <c r="E14" s="88">
        <v>0.561483995</v>
      </c>
      <c r="F14" s="160"/>
      <c r="G14" s="159">
        <f t="shared" si="0"/>
        <v>14.3486372265</v>
      </c>
      <c r="H14" s="97">
        <v>1986</v>
      </c>
      <c r="I14" s="14"/>
      <c r="J14" s="14"/>
      <c r="K14" s="14"/>
      <c r="L14" s="14"/>
      <c r="M14" s="14"/>
      <c r="N14" s="14"/>
      <c r="O14" s="14"/>
      <c r="P14" s="14"/>
      <c r="Q14" s="14"/>
      <c r="R14" s="14"/>
    </row>
    <row r="15" spans="1:18" ht="12.75">
      <c r="A15" s="14"/>
      <c r="B15" s="132" t="s">
        <v>469</v>
      </c>
      <c r="C15" s="87">
        <v>8.346596</v>
      </c>
      <c r="D15" s="88">
        <v>3.10624771</v>
      </c>
      <c r="E15" s="88">
        <v>0.780929935</v>
      </c>
      <c r="F15" s="160"/>
      <c r="G15" s="159">
        <f t="shared" si="0"/>
        <v>12.936610586499999</v>
      </c>
      <c r="H15" s="97">
        <v>2001</v>
      </c>
      <c r="I15" s="14"/>
      <c r="J15" s="14"/>
      <c r="K15" s="14"/>
      <c r="L15" s="14"/>
      <c r="M15" s="14"/>
      <c r="N15" s="14"/>
      <c r="O15" s="14"/>
      <c r="P15" s="14"/>
      <c r="Q15" s="14"/>
      <c r="R15" s="14"/>
    </row>
    <row r="16" spans="1:18" ht="12.75">
      <c r="A16" s="14"/>
      <c r="B16" s="132" t="s">
        <v>251</v>
      </c>
      <c r="C16" s="87"/>
      <c r="D16" s="88">
        <v>1.9159</v>
      </c>
      <c r="E16" s="88">
        <v>0.32683</v>
      </c>
      <c r="F16" s="160">
        <v>0.357948</v>
      </c>
      <c r="G16" s="159">
        <f t="shared" si="0"/>
        <v>2.894825</v>
      </c>
      <c r="H16" s="97">
        <v>2001</v>
      </c>
      <c r="I16" s="14"/>
      <c r="J16" s="14"/>
      <c r="K16" s="14"/>
      <c r="L16" s="14"/>
      <c r="M16" s="14"/>
      <c r="N16" s="14"/>
      <c r="O16" s="14"/>
      <c r="P16" s="14"/>
      <c r="Q16" s="14"/>
      <c r="R16" s="14"/>
    </row>
    <row r="17" spans="1:18" ht="12.75">
      <c r="A17" s="14"/>
      <c r="B17" s="132" t="s">
        <v>252</v>
      </c>
      <c r="C17" s="87"/>
      <c r="D17" s="88">
        <v>11.87</v>
      </c>
      <c r="E17" s="88">
        <v>1.19</v>
      </c>
      <c r="F17" s="88">
        <v>0.302</v>
      </c>
      <c r="G17" s="159">
        <f t="shared" si="0"/>
        <v>14.432999999999998</v>
      </c>
      <c r="H17" s="97">
        <v>1999</v>
      </c>
      <c r="I17" s="14"/>
      <c r="J17" s="14"/>
      <c r="K17" s="14"/>
      <c r="L17" s="14"/>
      <c r="M17" s="14"/>
      <c r="N17" s="14"/>
      <c r="O17" s="14"/>
      <c r="P17" s="14"/>
      <c r="Q17" s="14"/>
      <c r="R17" s="14"/>
    </row>
    <row r="18" spans="1:18" ht="13.5">
      <c r="A18" s="14"/>
      <c r="B18" s="161" t="s">
        <v>391</v>
      </c>
      <c r="C18" s="87">
        <v>16.406</v>
      </c>
      <c r="D18" s="88">
        <v>34.439</v>
      </c>
      <c r="E18" s="88">
        <v>4.537</v>
      </c>
      <c r="F18" s="88">
        <v>3.96</v>
      </c>
      <c r="G18" s="159">
        <f t="shared" si="0"/>
        <v>63.4253</v>
      </c>
      <c r="H18" s="97">
        <v>1998</v>
      </c>
      <c r="I18" s="14"/>
      <c r="J18" s="14"/>
      <c r="K18" s="14"/>
      <c r="L18" s="14"/>
      <c r="M18" s="14"/>
      <c r="N18" s="14"/>
      <c r="O18" s="14"/>
      <c r="P18" s="14"/>
      <c r="Q18" s="14"/>
      <c r="R18" s="14"/>
    </row>
    <row r="19" spans="1:18" ht="13.5">
      <c r="A19" s="14"/>
      <c r="B19" s="132" t="s">
        <v>392</v>
      </c>
      <c r="C19" s="138">
        <v>28</v>
      </c>
      <c r="D19" s="139">
        <v>10.6</v>
      </c>
      <c r="E19" s="139">
        <v>0</v>
      </c>
      <c r="F19" s="139">
        <v>0</v>
      </c>
      <c r="G19" s="162">
        <f t="shared" si="0"/>
        <v>38.6</v>
      </c>
      <c r="H19" s="163">
        <v>2000</v>
      </c>
      <c r="I19" s="14"/>
      <c r="J19" s="14"/>
      <c r="K19" s="14"/>
      <c r="L19" s="14"/>
      <c r="M19" s="14"/>
      <c r="N19" s="14"/>
      <c r="O19" s="14"/>
      <c r="P19" s="14"/>
      <c r="Q19" s="14"/>
      <c r="R19" s="14"/>
    </row>
    <row r="20" spans="1:18" ht="13.5" thickBot="1">
      <c r="A20" s="14"/>
      <c r="B20" s="164" t="s">
        <v>6</v>
      </c>
      <c r="C20" s="165">
        <f>SUM(C5:C19)</f>
        <v>107.852703858</v>
      </c>
      <c r="D20" s="166">
        <f>SUM(D5:D19)</f>
        <v>129.174455663</v>
      </c>
      <c r="E20" s="166">
        <f>SUM(E5:E19)</f>
        <v>13.638603359999998</v>
      </c>
      <c r="F20" s="166">
        <f>SUM(F5:F19)</f>
        <v>13.826398000000001</v>
      </c>
      <c r="G20" s="167">
        <f>SUM(G5:G19)</f>
        <v>276.766903905</v>
      </c>
      <c r="H20" s="168"/>
      <c r="I20" s="16"/>
      <c r="J20" s="14"/>
      <c r="K20" s="14"/>
      <c r="L20" s="14"/>
      <c r="M20" s="14"/>
      <c r="N20" s="14"/>
      <c r="O20" s="14"/>
      <c r="P20" s="14"/>
      <c r="Q20" s="14"/>
      <c r="R20" s="14"/>
    </row>
    <row r="21" spans="1:18" ht="12.75">
      <c r="A21" s="14"/>
      <c r="B21" s="250"/>
      <c r="C21" s="251"/>
      <c r="D21" s="251"/>
      <c r="E21" s="251"/>
      <c r="F21" s="251"/>
      <c r="G21" s="251"/>
      <c r="H21" s="14"/>
      <c r="I21" s="14"/>
      <c r="J21" s="14"/>
      <c r="K21" s="14"/>
      <c r="L21" s="14"/>
      <c r="M21" s="14"/>
      <c r="N21" s="14"/>
      <c r="O21" s="14"/>
      <c r="P21" s="14"/>
      <c r="Q21" s="14"/>
      <c r="R21" s="14"/>
    </row>
    <row r="22" spans="1:18" ht="13.5">
      <c r="A22" s="14"/>
      <c r="B22" s="252" t="s">
        <v>393</v>
      </c>
      <c r="C22" s="14"/>
      <c r="D22" s="14"/>
      <c r="E22" s="256" t="s">
        <v>90</v>
      </c>
      <c r="F22" s="252"/>
      <c r="G22" s="252"/>
      <c r="H22" s="252"/>
      <c r="I22" s="14"/>
      <c r="J22" s="14"/>
      <c r="K22" s="14"/>
      <c r="L22" s="14"/>
      <c r="M22" s="14"/>
      <c r="N22" s="14"/>
      <c r="O22" s="14"/>
      <c r="P22" s="14"/>
      <c r="Q22" s="14"/>
      <c r="R22" s="14"/>
    </row>
    <row r="23" spans="1:18" ht="22.5" customHeight="1">
      <c r="A23" s="14"/>
      <c r="B23" s="252" t="s">
        <v>498</v>
      </c>
      <c r="C23" s="224"/>
      <c r="D23" s="253"/>
      <c r="E23" s="298" t="s">
        <v>95</v>
      </c>
      <c r="F23" s="298"/>
      <c r="G23" s="298"/>
      <c r="H23" s="298"/>
      <c r="I23" s="14"/>
      <c r="J23" s="14"/>
      <c r="K23" s="14"/>
      <c r="L23" s="14"/>
      <c r="M23" s="14"/>
      <c r="N23" s="14"/>
      <c r="O23" s="14"/>
      <c r="P23" s="14"/>
      <c r="Q23" s="14"/>
      <c r="R23" s="14"/>
    </row>
    <row r="24" spans="1:18" ht="12.75">
      <c r="A24" s="14"/>
      <c r="B24" s="252" t="s">
        <v>499</v>
      </c>
      <c r="C24" s="224"/>
      <c r="D24" s="253"/>
      <c r="E24" s="256" t="s">
        <v>96</v>
      </c>
      <c r="F24" s="257"/>
      <c r="G24" s="257"/>
      <c r="H24" s="252"/>
      <c r="I24" s="14"/>
      <c r="J24" s="14"/>
      <c r="K24" s="14"/>
      <c r="L24" s="14"/>
      <c r="M24" s="14"/>
      <c r="N24" s="14"/>
      <c r="O24" s="14"/>
      <c r="P24" s="14"/>
      <c r="Q24" s="14"/>
      <c r="R24" s="14"/>
    </row>
    <row r="25" spans="1:18" ht="12.75">
      <c r="A25" s="14"/>
      <c r="B25" s="252" t="s">
        <v>500</v>
      </c>
      <c r="C25" s="224"/>
      <c r="D25" s="253"/>
      <c r="E25" s="256" t="s">
        <v>97</v>
      </c>
      <c r="F25" s="257"/>
      <c r="G25" s="257"/>
      <c r="H25" s="252"/>
      <c r="I25" s="14"/>
      <c r="J25" s="14"/>
      <c r="K25" s="14"/>
      <c r="L25" s="14"/>
      <c r="M25" s="14"/>
      <c r="N25" s="14"/>
      <c r="O25" s="14"/>
      <c r="P25" s="14"/>
      <c r="Q25" s="14"/>
      <c r="R25" s="14"/>
    </row>
    <row r="26" spans="1:18" ht="12.75">
      <c r="A26" s="14"/>
      <c r="B26" s="252" t="s">
        <v>253</v>
      </c>
      <c r="C26" s="224"/>
      <c r="D26" s="253"/>
      <c r="E26" s="256" t="s">
        <v>98</v>
      </c>
      <c r="F26" s="257"/>
      <c r="G26" s="257"/>
      <c r="H26" s="252"/>
      <c r="I26" s="14"/>
      <c r="J26" s="14"/>
      <c r="K26" s="14"/>
      <c r="L26" s="14"/>
      <c r="M26" s="14"/>
      <c r="N26" s="14"/>
      <c r="O26" s="14"/>
      <c r="P26" s="14"/>
      <c r="Q26" s="14"/>
      <c r="R26" s="14"/>
    </row>
    <row r="27" spans="1:18" ht="12.75">
      <c r="A27" s="14"/>
      <c r="B27" s="254" t="s">
        <v>254</v>
      </c>
      <c r="C27" s="255"/>
      <c r="D27" s="255"/>
      <c r="E27" s="258" t="s">
        <v>99</v>
      </c>
      <c r="F27" s="251"/>
      <c r="G27" s="251"/>
      <c r="H27" s="14"/>
      <c r="I27" s="14"/>
      <c r="J27" s="14"/>
      <c r="K27" s="14"/>
      <c r="L27" s="14"/>
      <c r="M27" s="14"/>
      <c r="N27" s="14"/>
      <c r="O27" s="14"/>
      <c r="P27" s="14"/>
      <c r="Q27" s="14"/>
      <c r="R27" s="14"/>
    </row>
    <row r="28" spans="1:18" ht="12.75">
      <c r="A28" s="14"/>
      <c r="B28" s="14"/>
      <c r="C28" s="14"/>
      <c r="D28" s="14"/>
      <c r="E28" s="14"/>
      <c r="F28" s="14"/>
      <c r="G28" s="14"/>
      <c r="H28" s="14"/>
      <c r="I28" s="14"/>
      <c r="J28" s="14"/>
      <c r="K28" s="14"/>
      <c r="L28" s="14"/>
      <c r="M28" s="14"/>
      <c r="N28" s="14"/>
      <c r="O28" s="14"/>
      <c r="P28" s="14"/>
      <c r="Q28" s="14"/>
      <c r="R28" s="14"/>
    </row>
    <row r="29" spans="1:18" ht="12.75">
      <c r="A29" s="14"/>
      <c r="B29" s="14"/>
      <c r="C29" s="224"/>
      <c r="D29" s="224"/>
      <c r="E29" s="224"/>
      <c r="F29" s="224"/>
      <c r="G29" s="224"/>
      <c r="H29" s="14"/>
      <c r="I29" s="14"/>
      <c r="J29" s="14"/>
      <c r="K29" s="14"/>
      <c r="L29" s="14"/>
      <c r="M29" s="14"/>
      <c r="N29" s="14"/>
      <c r="O29" s="14"/>
      <c r="P29" s="14"/>
      <c r="Q29" s="14"/>
      <c r="R29" s="14"/>
    </row>
    <row r="30" spans="1:18" ht="12.75">
      <c r="A30" s="14"/>
      <c r="B30" s="14"/>
      <c r="C30" s="224"/>
      <c r="D30" s="224"/>
      <c r="E30" s="224"/>
      <c r="F30" s="224"/>
      <c r="G30" s="224"/>
      <c r="H30" s="14"/>
      <c r="I30" s="14"/>
      <c r="J30" s="14"/>
      <c r="K30" s="14"/>
      <c r="L30" s="14"/>
      <c r="M30" s="14"/>
      <c r="N30" s="14"/>
      <c r="O30" s="14"/>
      <c r="P30" s="14"/>
      <c r="Q30" s="14"/>
      <c r="R30" s="14"/>
    </row>
    <row r="31" spans="1:18" ht="12.75">
      <c r="A31" s="14"/>
      <c r="B31" s="14"/>
      <c r="C31" s="224"/>
      <c r="D31" s="224"/>
      <c r="E31" s="224"/>
      <c r="F31" s="224"/>
      <c r="G31" s="224"/>
      <c r="H31" s="14"/>
      <c r="I31" s="14"/>
      <c r="J31" s="14"/>
      <c r="K31" s="14"/>
      <c r="L31" s="14"/>
      <c r="M31" s="14"/>
      <c r="N31" s="14"/>
      <c r="O31" s="14"/>
      <c r="P31" s="14"/>
      <c r="Q31" s="14"/>
      <c r="R31" s="14"/>
    </row>
    <row r="32" spans="1:18" ht="12.75">
      <c r="A32" s="14"/>
      <c r="B32" s="14"/>
      <c r="C32" s="224"/>
      <c r="D32" s="224"/>
      <c r="E32" s="224"/>
      <c r="F32" s="224"/>
      <c r="G32" s="224"/>
      <c r="H32" s="14"/>
      <c r="I32" s="14"/>
      <c r="J32" s="14"/>
      <c r="K32" s="14"/>
      <c r="L32" s="14"/>
      <c r="M32" s="14"/>
      <c r="N32" s="14"/>
      <c r="O32" s="14"/>
      <c r="P32" s="14"/>
      <c r="Q32" s="14"/>
      <c r="R32" s="14"/>
    </row>
    <row r="33" spans="1:18" ht="12.75">
      <c r="A33" s="14"/>
      <c r="B33" s="14"/>
      <c r="C33" s="224"/>
      <c r="D33" s="224"/>
      <c r="E33" s="224"/>
      <c r="F33" s="224"/>
      <c r="G33" s="224"/>
      <c r="H33" s="14"/>
      <c r="I33" s="14"/>
      <c r="J33" s="14"/>
      <c r="K33" s="14"/>
      <c r="L33" s="14"/>
      <c r="M33" s="14"/>
      <c r="N33" s="14"/>
      <c r="O33" s="14"/>
      <c r="P33" s="14"/>
      <c r="Q33" s="14"/>
      <c r="R33" s="14"/>
    </row>
    <row r="34" spans="1:18" ht="12.75">
      <c r="A34" s="14"/>
      <c r="B34" s="14"/>
      <c r="C34" s="224"/>
      <c r="D34" s="224"/>
      <c r="E34" s="224"/>
      <c r="F34" s="224"/>
      <c r="G34" s="224"/>
      <c r="H34" s="14"/>
      <c r="I34" s="14"/>
      <c r="J34" s="14"/>
      <c r="K34" s="14"/>
      <c r="L34" s="14"/>
      <c r="M34" s="14"/>
      <c r="N34" s="14"/>
      <c r="O34" s="14"/>
      <c r="P34" s="14"/>
      <c r="Q34" s="14"/>
      <c r="R34" s="14"/>
    </row>
    <row r="35" spans="1:18" ht="12.75">
      <c r="A35" s="14"/>
      <c r="B35" s="14"/>
      <c r="C35" s="224"/>
      <c r="D35" s="224"/>
      <c r="E35" s="224"/>
      <c r="F35" s="224"/>
      <c r="G35" s="224"/>
      <c r="H35" s="14"/>
      <c r="I35" s="14"/>
      <c r="J35" s="14"/>
      <c r="K35" s="14"/>
      <c r="L35" s="14"/>
      <c r="M35" s="14"/>
      <c r="N35" s="14"/>
      <c r="O35" s="14"/>
      <c r="P35" s="14"/>
      <c r="Q35" s="14"/>
      <c r="R35" s="14"/>
    </row>
    <row r="36" spans="1:18" ht="12.75">
      <c r="A36" s="14"/>
      <c r="B36" s="14"/>
      <c r="C36" s="14"/>
      <c r="D36" s="14"/>
      <c r="E36" s="14"/>
      <c r="F36" s="14"/>
      <c r="G36" s="14"/>
      <c r="H36" s="14"/>
      <c r="I36" s="14"/>
      <c r="J36" s="14"/>
      <c r="K36" s="14"/>
      <c r="L36" s="14"/>
      <c r="M36" s="14"/>
      <c r="N36" s="14"/>
      <c r="O36" s="14"/>
      <c r="P36" s="14"/>
      <c r="Q36" s="14"/>
      <c r="R36" s="14"/>
    </row>
    <row r="37" spans="1:18" ht="12.75">
      <c r="A37" s="14"/>
      <c r="B37" s="14"/>
      <c r="C37" s="14"/>
      <c r="D37" s="14"/>
      <c r="E37" s="14"/>
      <c r="F37" s="14"/>
      <c r="G37" s="14"/>
      <c r="H37" s="14"/>
      <c r="I37" s="14"/>
      <c r="J37" s="14"/>
      <c r="K37" s="14"/>
      <c r="L37" s="14"/>
      <c r="M37" s="14"/>
      <c r="N37" s="14"/>
      <c r="O37" s="14"/>
      <c r="P37" s="14"/>
      <c r="Q37" s="14"/>
      <c r="R37" s="14"/>
    </row>
    <row r="38" spans="1:18" ht="12.75">
      <c r="A38" s="14"/>
      <c r="B38" s="14"/>
      <c r="C38" s="14"/>
      <c r="D38" s="14"/>
      <c r="E38" s="14"/>
      <c r="F38" s="14"/>
      <c r="G38" s="14"/>
      <c r="H38" s="14"/>
      <c r="I38" s="14"/>
      <c r="J38" s="14"/>
      <c r="K38" s="14"/>
      <c r="L38" s="14"/>
      <c r="M38" s="14"/>
      <c r="N38" s="14"/>
      <c r="O38" s="14"/>
      <c r="P38" s="14"/>
      <c r="Q38" s="14"/>
      <c r="R38" s="14"/>
    </row>
    <row r="39" spans="1:18" ht="12.75">
      <c r="A39" s="14"/>
      <c r="B39" s="14"/>
      <c r="C39" s="14"/>
      <c r="D39" s="14"/>
      <c r="E39" s="14"/>
      <c r="F39" s="14"/>
      <c r="G39" s="14"/>
      <c r="H39" s="14"/>
      <c r="I39" s="14"/>
      <c r="J39" s="14"/>
      <c r="K39" s="14"/>
      <c r="L39" s="14"/>
      <c r="M39" s="14"/>
      <c r="N39" s="14"/>
      <c r="O39" s="14"/>
      <c r="P39" s="14"/>
      <c r="Q39" s="14"/>
      <c r="R39" s="14"/>
    </row>
    <row r="40" spans="1:18" ht="12.75">
      <c r="A40" s="14"/>
      <c r="B40" s="14"/>
      <c r="C40" s="14"/>
      <c r="D40" s="14"/>
      <c r="E40" s="14"/>
      <c r="F40" s="14"/>
      <c r="G40" s="14"/>
      <c r="H40" s="14"/>
      <c r="I40" s="14"/>
      <c r="J40" s="14"/>
      <c r="K40" s="14"/>
      <c r="L40" s="14"/>
      <c r="M40" s="14"/>
      <c r="N40" s="14"/>
      <c r="O40" s="14"/>
      <c r="P40" s="14"/>
      <c r="Q40" s="14"/>
      <c r="R40" s="14"/>
    </row>
    <row r="41" spans="1:18" ht="12.75">
      <c r="A41" s="14"/>
      <c r="B41" s="14"/>
      <c r="C41" s="14"/>
      <c r="D41" s="14"/>
      <c r="E41" s="14"/>
      <c r="F41" s="14"/>
      <c r="G41" s="14"/>
      <c r="H41" s="14"/>
      <c r="I41" s="14"/>
      <c r="J41" s="14"/>
      <c r="K41" s="14"/>
      <c r="L41" s="14"/>
      <c r="M41" s="14"/>
      <c r="N41" s="14"/>
      <c r="O41" s="14"/>
      <c r="P41" s="14"/>
      <c r="Q41" s="14"/>
      <c r="R41" s="14"/>
    </row>
    <row r="42" spans="1:18" ht="12.75">
      <c r="A42" s="14"/>
      <c r="B42" s="14"/>
      <c r="C42" s="14"/>
      <c r="D42" s="14"/>
      <c r="E42" s="14"/>
      <c r="F42" s="14"/>
      <c r="G42" s="14"/>
      <c r="H42" s="14"/>
      <c r="I42" s="14"/>
      <c r="J42" s="14"/>
      <c r="K42" s="14"/>
      <c r="L42" s="14"/>
      <c r="M42" s="14"/>
      <c r="N42" s="14"/>
      <c r="O42" s="14"/>
      <c r="P42" s="14"/>
      <c r="Q42" s="14"/>
      <c r="R42" s="14"/>
    </row>
    <row r="43" spans="1:18" ht="12.75">
      <c r="A43" s="14"/>
      <c r="B43" s="14"/>
      <c r="C43" s="14"/>
      <c r="D43" s="14"/>
      <c r="E43" s="14"/>
      <c r="F43" s="14"/>
      <c r="G43" s="14"/>
      <c r="H43" s="14"/>
      <c r="I43" s="14"/>
      <c r="J43" s="14"/>
      <c r="K43" s="14"/>
      <c r="L43" s="14"/>
      <c r="M43" s="14"/>
      <c r="N43" s="14"/>
      <c r="O43" s="14"/>
      <c r="P43" s="14"/>
      <c r="Q43" s="14"/>
      <c r="R43" s="14"/>
    </row>
    <row r="44" spans="1:18" ht="12.75">
      <c r="A44" s="14"/>
      <c r="B44" s="14"/>
      <c r="C44" s="14"/>
      <c r="D44" s="14"/>
      <c r="E44" s="14"/>
      <c r="F44" s="14"/>
      <c r="G44" s="14"/>
      <c r="H44" s="14"/>
      <c r="I44" s="14"/>
      <c r="J44" s="14"/>
      <c r="K44" s="14"/>
      <c r="L44" s="14"/>
      <c r="M44" s="14"/>
      <c r="N44" s="14"/>
      <c r="O44" s="14"/>
      <c r="P44" s="14"/>
      <c r="Q44" s="14"/>
      <c r="R44" s="14"/>
    </row>
    <row r="45" spans="1:18" ht="12.75">
      <c r="A45" s="14"/>
      <c r="B45" s="14"/>
      <c r="C45" s="14"/>
      <c r="D45" s="14"/>
      <c r="E45" s="14"/>
      <c r="F45" s="14"/>
      <c r="G45" s="14"/>
      <c r="H45" s="14"/>
      <c r="I45" s="14"/>
      <c r="J45" s="14"/>
      <c r="K45" s="14"/>
      <c r="L45" s="14"/>
      <c r="M45" s="14"/>
      <c r="N45" s="14"/>
      <c r="O45" s="14"/>
      <c r="P45" s="14"/>
      <c r="Q45" s="14"/>
      <c r="R45" s="14"/>
    </row>
    <row r="46" spans="1:18" ht="12.75">
      <c r="A46" s="14"/>
      <c r="B46" s="14"/>
      <c r="C46" s="14"/>
      <c r="D46" s="14"/>
      <c r="E46" s="14"/>
      <c r="F46" s="14"/>
      <c r="G46" s="14"/>
      <c r="H46" s="14"/>
      <c r="I46" s="14"/>
      <c r="J46" s="14"/>
      <c r="K46" s="14"/>
      <c r="L46" s="14"/>
      <c r="M46" s="14"/>
      <c r="N46" s="14"/>
      <c r="O46" s="14"/>
      <c r="P46" s="14"/>
      <c r="Q46" s="14"/>
      <c r="R46" s="14"/>
    </row>
    <row r="47" spans="1:18" ht="12.75">
      <c r="A47" s="14"/>
      <c r="B47" s="14"/>
      <c r="C47" s="14"/>
      <c r="D47" s="14"/>
      <c r="E47" s="14"/>
      <c r="F47" s="14"/>
      <c r="G47" s="14"/>
      <c r="H47" s="14"/>
      <c r="I47" s="14"/>
      <c r="J47" s="14"/>
      <c r="K47" s="14"/>
      <c r="L47" s="14"/>
      <c r="M47" s="14"/>
      <c r="N47" s="14"/>
      <c r="O47" s="14"/>
      <c r="P47" s="14"/>
      <c r="Q47" s="14"/>
      <c r="R47" s="14"/>
    </row>
    <row r="48" spans="1:18" ht="12.75">
      <c r="A48" s="14"/>
      <c r="B48" s="14"/>
      <c r="C48" s="14"/>
      <c r="D48" s="14"/>
      <c r="E48" s="14"/>
      <c r="F48" s="14"/>
      <c r="G48" s="14"/>
      <c r="H48" s="14"/>
      <c r="I48" s="14"/>
      <c r="J48" s="14"/>
      <c r="K48" s="14"/>
      <c r="L48" s="14"/>
      <c r="M48" s="14"/>
      <c r="N48" s="14"/>
      <c r="O48" s="14"/>
      <c r="P48" s="14"/>
      <c r="Q48" s="14"/>
      <c r="R48" s="14"/>
    </row>
    <row r="49" spans="1:18" ht="12.75">
      <c r="A49" s="14"/>
      <c r="B49" s="14"/>
      <c r="C49" s="14"/>
      <c r="D49" s="14"/>
      <c r="E49" s="14"/>
      <c r="F49" s="14"/>
      <c r="G49" s="14"/>
      <c r="H49" s="14"/>
      <c r="I49" s="14"/>
      <c r="J49" s="14"/>
      <c r="K49" s="14"/>
      <c r="L49" s="14"/>
      <c r="M49" s="14"/>
      <c r="N49" s="14"/>
      <c r="O49" s="14"/>
      <c r="P49" s="14"/>
      <c r="Q49" s="14"/>
      <c r="R49" s="14"/>
    </row>
    <row r="50" spans="1:18" ht="12.75">
      <c r="A50" s="14"/>
      <c r="B50" s="14"/>
      <c r="C50" s="14"/>
      <c r="D50" s="14"/>
      <c r="E50" s="14"/>
      <c r="F50" s="14"/>
      <c r="G50" s="14"/>
      <c r="H50" s="14"/>
      <c r="I50" s="14"/>
      <c r="J50" s="14"/>
      <c r="K50" s="14"/>
      <c r="L50" s="14"/>
      <c r="M50" s="14"/>
      <c r="N50" s="14"/>
      <c r="O50" s="14"/>
      <c r="P50" s="14"/>
      <c r="Q50" s="14"/>
      <c r="R50" s="14"/>
    </row>
    <row r="51" spans="1:18" ht="12.75">
      <c r="A51" s="14"/>
      <c r="B51" s="14"/>
      <c r="C51" s="14"/>
      <c r="D51" s="14"/>
      <c r="E51" s="14"/>
      <c r="F51" s="14"/>
      <c r="G51" s="14"/>
      <c r="H51" s="14"/>
      <c r="I51" s="14"/>
      <c r="J51" s="14"/>
      <c r="K51" s="14"/>
      <c r="L51" s="14"/>
      <c r="M51" s="14"/>
      <c r="N51" s="14"/>
      <c r="O51" s="14"/>
      <c r="P51" s="14"/>
      <c r="Q51" s="14"/>
      <c r="R51" s="14"/>
    </row>
    <row r="52" spans="1:18" ht="12.75">
      <c r="A52" s="14"/>
      <c r="B52" s="14"/>
      <c r="C52" s="14"/>
      <c r="D52" s="14"/>
      <c r="E52" s="14"/>
      <c r="F52" s="14"/>
      <c r="G52" s="14"/>
      <c r="H52" s="14"/>
      <c r="I52" s="14"/>
      <c r="J52" s="14"/>
      <c r="K52" s="14"/>
      <c r="L52" s="14"/>
      <c r="M52" s="14"/>
      <c r="N52" s="14"/>
      <c r="O52" s="14"/>
      <c r="P52" s="14"/>
      <c r="Q52" s="14"/>
      <c r="R52" s="14"/>
    </row>
    <row r="53" spans="1:18" ht="12.75">
      <c r="A53" s="14"/>
      <c r="B53" s="14"/>
      <c r="C53" s="14"/>
      <c r="D53" s="14"/>
      <c r="E53" s="14"/>
      <c r="F53" s="14"/>
      <c r="G53" s="14"/>
      <c r="H53" s="14"/>
      <c r="I53" s="14"/>
      <c r="J53" s="14"/>
      <c r="K53" s="14"/>
      <c r="L53" s="14"/>
      <c r="M53" s="14"/>
      <c r="N53" s="14"/>
      <c r="O53" s="14"/>
      <c r="P53" s="14"/>
      <c r="Q53" s="14"/>
      <c r="R53" s="14"/>
    </row>
    <row r="54" spans="1:18" ht="12.75">
      <c r="A54" s="14"/>
      <c r="B54" s="14"/>
      <c r="C54" s="14"/>
      <c r="D54" s="14"/>
      <c r="E54" s="14"/>
      <c r="F54" s="14"/>
      <c r="G54" s="14"/>
      <c r="H54" s="14"/>
      <c r="I54" s="14"/>
      <c r="J54" s="14"/>
      <c r="K54" s="14"/>
      <c r="L54" s="14"/>
      <c r="M54" s="14"/>
      <c r="N54" s="14"/>
      <c r="O54" s="14"/>
      <c r="P54" s="14"/>
      <c r="Q54" s="14"/>
      <c r="R54" s="14"/>
    </row>
    <row r="55" spans="1:18" ht="12.75">
      <c r="A55" s="14"/>
      <c r="B55" s="14"/>
      <c r="C55" s="14"/>
      <c r="D55" s="14"/>
      <c r="E55" s="14"/>
      <c r="F55" s="14"/>
      <c r="G55" s="14"/>
      <c r="H55" s="14"/>
      <c r="I55" s="14"/>
      <c r="J55" s="14"/>
      <c r="K55" s="14"/>
      <c r="L55" s="14"/>
      <c r="M55" s="14"/>
      <c r="N55" s="14"/>
      <c r="O55" s="14"/>
      <c r="P55" s="14"/>
      <c r="Q55" s="14"/>
      <c r="R55" s="14"/>
    </row>
    <row r="56" spans="1:18" ht="12.75">
      <c r="A56" s="14"/>
      <c r="B56" s="14"/>
      <c r="C56" s="14"/>
      <c r="D56" s="14"/>
      <c r="E56" s="14"/>
      <c r="F56" s="14"/>
      <c r="G56" s="14"/>
      <c r="H56" s="14"/>
      <c r="I56" s="14"/>
      <c r="J56" s="14"/>
      <c r="K56" s="14"/>
      <c r="L56" s="14"/>
      <c r="M56" s="14"/>
      <c r="N56" s="14"/>
      <c r="O56" s="14"/>
      <c r="P56" s="14"/>
      <c r="Q56" s="14"/>
      <c r="R56" s="14"/>
    </row>
    <row r="57" spans="1:18" ht="12.75">
      <c r="A57" s="14"/>
      <c r="B57" s="14"/>
      <c r="C57" s="14"/>
      <c r="D57" s="14"/>
      <c r="E57" s="14"/>
      <c r="F57" s="14"/>
      <c r="G57" s="14"/>
      <c r="H57" s="14"/>
      <c r="I57" s="14"/>
      <c r="J57" s="14"/>
      <c r="K57" s="14"/>
      <c r="L57" s="14"/>
      <c r="M57" s="14"/>
      <c r="N57" s="14"/>
      <c r="O57" s="14"/>
      <c r="P57" s="14"/>
      <c r="Q57" s="14"/>
      <c r="R57" s="14"/>
    </row>
    <row r="58" spans="1:18" ht="12.75">
      <c r="A58" s="14"/>
      <c r="B58" s="14"/>
      <c r="C58" s="14"/>
      <c r="D58" s="14"/>
      <c r="E58" s="14"/>
      <c r="F58" s="14"/>
      <c r="G58" s="14"/>
      <c r="H58" s="14"/>
      <c r="I58" s="14"/>
      <c r="J58" s="14"/>
      <c r="K58" s="14"/>
      <c r="L58" s="14"/>
      <c r="M58" s="14"/>
      <c r="N58" s="14"/>
      <c r="O58" s="14"/>
      <c r="P58" s="14"/>
      <c r="Q58" s="14"/>
      <c r="R58" s="14"/>
    </row>
    <row r="59" spans="1:18" ht="12.75">
      <c r="A59" s="14"/>
      <c r="B59" s="14"/>
      <c r="C59" s="14"/>
      <c r="D59" s="14"/>
      <c r="E59" s="14"/>
      <c r="F59" s="14"/>
      <c r="G59" s="14"/>
      <c r="H59" s="14"/>
      <c r="I59" s="14"/>
      <c r="J59" s="14"/>
      <c r="K59" s="14"/>
      <c r="L59" s="14"/>
      <c r="M59" s="14"/>
      <c r="N59" s="14"/>
      <c r="O59" s="14"/>
      <c r="P59" s="14"/>
      <c r="Q59" s="14"/>
      <c r="R59" s="14"/>
    </row>
    <row r="60" spans="1:18" ht="12.75">
      <c r="A60" s="14"/>
      <c r="B60" s="14"/>
      <c r="C60" s="14"/>
      <c r="D60" s="14"/>
      <c r="E60" s="14"/>
      <c r="F60" s="14"/>
      <c r="G60" s="14"/>
      <c r="H60" s="14"/>
      <c r="I60" s="14"/>
      <c r="J60" s="14"/>
      <c r="K60" s="14"/>
      <c r="L60" s="14"/>
      <c r="M60" s="14"/>
      <c r="N60" s="14"/>
      <c r="O60" s="14"/>
      <c r="P60" s="14"/>
      <c r="Q60" s="14"/>
      <c r="R60" s="14"/>
    </row>
    <row r="61" spans="1:18" ht="12.75">
      <c r="A61" s="14"/>
      <c r="B61" s="14"/>
      <c r="C61" s="14"/>
      <c r="D61" s="14"/>
      <c r="E61" s="14"/>
      <c r="F61" s="14"/>
      <c r="G61" s="14"/>
      <c r="H61" s="14"/>
      <c r="I61" s="14"/>
      <c r="J61" s="14"/>
      <c r="K61" s="14"/>
      <c r="L61" s="14"/>
      <c r="M61" s="14"/>
      <c r="N61" s="14"/>
      <c r="O61" s="14"/>
      <c r="P61" s="14"/>
      <c r="Q61" s="14"/>
      <c r="R61" s="14"/>
    </row>
    <row r="62" spans="1:18" ht="12.75">
      <c r="A62" s="14"/>
      <c r="B62" s="14"/>
      <c r="C62" s="14"/>
      <c r="D62" s="14"/>
      <c r="E62" s="14"/>
      <c r="F62" s="14"/>
      <c r="G62" s="14"/>
      <c r="H62" s="14"/>
      <c r="I62" s="14"/>
      <c r="J62" s="14"/>
      <c r="K62" s="14"/>
      <c r="L62" s="14"/>
      <c r="M62" s="14"/>
      <c r="N62" s="14"/>
      <c r="O62" s="14"/>
      <c r="P62" s="14"/>
      <c r="Q62" s="14"/>
      <c r="R62" s="14"/>
    </row>
    <row r="63" spans="1:18" ht="12.75">
      <c r="A63" s="14"/>
      <c r="B63" s="14"/>
      <c r="C63" s="14"/>
      <c r="D63" s="14"/>
      <c r="E63" s="14"/>
      <c r="F63" s="14"/>
      <c r="G63" s="14"/>
      <c r="H63" s="14"/>
      <c r="I63" s="14"/>
      <c r="J63" s="14"/>
      <c r="K63" s="14"/>
      <c r="L63" s="14"/>
      <c r="M63" s="14"/>
      <c r="N63" s="14"/>
      <c r="O63" s="14"/>
      <c r="P63" s="14"/>
      <c r="Q63" s="14"/>
      <c r="R63" s="14"/>
    </row>
    <row r="64" spans="1:18" ht="12.75">
      <c r="A64" s="14"/>
      <c r="B64" s="14"/>
      <c r="C64" s="14"/>
      <c r="D64" s="14"/>
      <c r="E64" s="14"/>
      <c r="F64" s="14"/>
      <c r="G64" s="14"/>
      <c r="H64" s="14"/>
      <c r="I64" s="14"/>
      <c r="J64" s="14"/>
      <c r="K64" s="14"/>
      <c r="L64" s="14"/>
      <c r="M64" s="14"/>
      <c r="N64" s="14"/>
      <c r="O64" s="14"/>
      <c r="P64" s="14"/>
      <c r="Q64" s="14"/>
      <c r="R64" s="14"/>
    </row>
    <row r="65" spans="1:18" ht="12.75">
      <c r="A65" s="14"/>
      <c r="B65" s="14"/>
      <c r="C65" s="14"/>
      <c r="D65" s="14"/>
      <c r="E65" s="14"/>
      <c r="F65" s="14"/>
      <c r="G65" s="14"/>
      <c r="H65" s="14"/>
      <c r="I65" s="14"/>
      <c r="J65" s="14"/>
      <c r="K65" s="14"/>
      <c r="L65" s="14"/>
      <c r="M65" s="14"/>
      <c r="N65" s="14"/>
      <c r="O65" s="14"/>
      <c r="P65" s="14"/>
      <c r="Q65" s="14"/>
      <c r="R65" s="14"/>
    </row>
    <row r="66" spans="1:18" ht="12.75">
      <c r="A66" s="14"/>
      <c r="B66" s="14"/>
      <c r="C66" s="14"/>
      <c r="D66" s="14"/>
      <c r="E66" s="14"/>
      <c r="F66" s="14"/>
      <c r="G66" s="14"/>
      <c r="H66" s="14"/>
      <c r="I66" s="14"/>
      <c r="J66" s="14"/>
      <c r="K66" s="14"/>
      <c r="L66" s="14"/>
      <c r="M66" s="14"/>
      <c r="N66" s="14"/>
      <c r="O66" s="14"/>
      <c r="P66" s="14"/>
      <c r="Q66" s="14"/>
      <c r="R66" s="14"/>
    </row>
    <row r="67" spans="1:18" ht="12.75">
      <c r="A67" s="14"/>
      <c r="B67" s="14"/>
      <c r="C67" s="14"/>
      <c r="D67" s="14"/>
      <c r="E67" s="14"/>
      <c r="F67" s="14"/>
      <c r="G67" s="14"/>
      <c r="H67" s="14"/>
      <c r="I67" s="14"/>
      <c r="J67" s="14"/>
      <c r="K67" s="14"/>
      <c r="L67" s="14"/>
      <c r="M67" s="14"/>
      <c r="N67" s="14"/>
      <c r="O67" s="14"/>
      <c r="P67" s="14"/>
      <c r="Q67" s="14"/>
      <c r="R67" s="14"/>
    </row>
    <row r="68" spans="1:18" ht="12.75">
      <c r="A68" s="14"/>
      <c r="B68" s="14"/>
      <c r="C68" s="14"/>
      <c r="D68" s="14"/>
      <c r="E68" s="14"/>
      <c r="F68" s="14"/>
      <c r="G68" s="14"/>
      <c r="H68" s="14"/>
      <c r="I68" s="14"/>
      <c r="J68" s="14"/>
      <c r="K68" s="14"/>
      <c r="L68" s="14"/>
      <c r="M68" s="14"/>
      <c r="N68" s="14"/>
      <c r="O68" s="14"/>
      <c r="P68" s="14"/>
      <c r="Q68" s="14"/>
      <c r="R68" s="14"/>
    </row>
    <row r="69" spans="1:18" ht="12.75">
      <c r="A69" s="14"/>
      <c r="B69" s="14"/>
      <c r="C69" s="14"/>
      <c r="D69" s="14"/>
      <c r="E69" s="14"/>
      <c r="F69" s="14"/>
      <c r="G69" s="14"/>
      <c r="H69" s="14"/>
      <c r="I69" s="14"/>
      <c r="J69" s="14"/>
      <c r="K69" s="14"/>
      <c r="L69" s="14"/>
      <c r="M69" s="14"/>
      <c r="N69" s="14"/>
      <c r="O69" s="14"/>
      <c r="P69" s="14"/>
      <c r="Q69" s="14"/>
      <c r="R69" s="14"/>
    </row>
    <row r="70" spans="1:18" ht="12.75">
      <c r="A70" s="14"/>
      <c r="B70" s="14"/>
      <c r="C70" s="14"/>
      <c r="D70" s="14"/>
      <c r="E70" s="14"/>
      <c r="F70" s="14"/>
      <c r="G70" s="14"/>
      <c r="H70" s="14"/>
      <c r="I70" s="14"/>
      <c r="J70" s="14"/>
      <c r="K70" s="14"/>
      <c r="L70" s="14"/>
      <c r="M70" s="14"/>
      <c r="N70" s="14"/>
      <c r="O70" s="14"/>
      <c r="P70" s="14"/>
      <c r="Q70" s="14"/>
      <c r="R70" s="14"/>
    </row>
  </sheetData>
  <mergeCells count="2">
    <mergeCell ref="B1:F1"/>
    <mergeCell ref="E23:H23"/>
  </mergeCells>
  <printOptions/>
  <pageMargins left="0.75" right="0.75" top="1" bottom="1"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R133"/>
  <sheetViews>
    <sheetView workbookViewId="0" topLeftCell="A1">
      <selection activeCell="B1" sqref="B1:F1"/>
    </sheetView>
  </sheetViews>
  <sheetFormatPr defaultColWidth="11.421875" defaultRowHeight="12.75"/>
  <cols>
    <col min="1" max="1" width="2.57421875" style="0" customWidth="1"/>
    <col min="2" max="2" width="23.28125" style="171" customWidth="1"/>
    <col min="8" max="8" width="15.00390625" style="0" customWidth="1"/>
  </cols>
  <sheetData>
    <row r="1" spans="1:18" ht="81.75" customHeight="1">
      <c r="A1" s="14"/>
      <c r="B1" s="296" t="s">
        <v>501</v>
      </c>
      <c r="C1" s="296"/>
      <c r="D1" s="296"/>
      <c r="E1" s="296"/>
      <c r="F1" s="296"/>
      <c r="G1" s="14"/>
      <c r="H1" s="14"/>
      <c r="I1" s="14"/>
      <c r="J1" s="14"/>
      <c r="K1" s="14"/>
      <c r="L1" s="14"/>
      <c r="M1" s="14"/>
      <c r="N1" s="14"/>
      <c r="O1" s="14"/>
      <c r="P1" s="14"/>
      <c r="Q1" s="14"/>
      <c r="R1" s="14"/>
    </row>
    <row r="2" spans="1:18" ht="13.5" thickBot="1">
      <c r="A2" s="14"/>
      <c r="B2" s="266"/>
      <c r="C2" s="14"/>
      <c r="D2" s="14"/>
      <c r="E2" s="14"/>
      <c r="F2" s="14"/>
      <c r="G2" s="14"/>
      <c r="H2" s="14"/>
      <c r="I2" s="14"/>
      <c r="J2" s="14"/>
      <c r="K2" s="14"/>
      <c r="L2" s="14"/>
      <c r="M2" s="14"/>
      <c r="N2" s="14"/>
      <c r="O2" s="14"/>
      <c r="P2" s="14"/>
      <c r="Q2" s="14"/>
      <c r="R2" s="14"/>
    </row>
    <row r="3" spans="1:18" s="172" customFormat="1" ht="27">
      <c r="A3" s="16"/>
      <c r="B3" s="267" t="s">
        <v>100</v>
      </c>
      <c r="C3" s="219" t="s">
        <v>396</v>
      </c>
      <c r="D3" s="219" t="s">
        <v>397</v>
      </c>
      <c r="E3" s="219" t="s">
        <v>75</v>
      </c>
      <c r="F3" s="219" t="s">
        <v>399</v>
      </c>
      <c r="G3" s="219" t="s">
        <v>400</v>
      </c>
      <c r="H3" s="248" t="s">
        <v>92</v>
      </c>
      <c r="I3" s="16"/>
      <c r="J3" s="16"/>
      <c r="K3" s="16"/>
      <c r="L3" s="16"/>
      <c r="M3" s="16"/>
      <c r="N3" s="16"/>
      <c r="O3" s="16"/>
      <c r="P3" s="16"/>
      <c r="Q3" s="16"/>
      <c r="R3" s="16"/>
    </row>
    <row r="4" spans="1:18" s="172" customFormat="1" ht="24">
      <c r="A4" s="16"/>
      <c r="B4" s="173"/>
      <c r="C4" s="259" t="s">
        <v>402</v>
      </c>
      <c r="D4" s="259" t="s">
        <v>403</v>
      </c>
      <c r="E4" s="259" t="s">
        <v>404</v>
      </c>
      <c r="F4" s="259" t="s">
        <v>402</v>
      </c>
      <c r="G4" s="259" t="s">
        <v>402</v>
      </c>
      <c r="H4" s="260"/>
      <c r="I4" s="16"/>
      <c r="J4" s="16"/>
      <c r="K4" s="16"/>
      <c r="L4" s="16"/>
      <c r="M4" s="16"/>
      <c r="N4" s="16"/>
      <c r="O4" s="16"/>
      <c r="P4" s="16"/>
      <c r="Q4" s="16"/>
      <c r="R4" s="16"/>
    </row>
    <row r="5" spans="1:18" ht="12.75">
      <c r="A5" s="14"/>
      <c r="B5" s="174" t="s">
        <v>434</v>
      </c>
      <c r="C5" s="158">
        <v>3.18</v>
      </c>
      <c r="D5" s="88">
        <v>2.83</v>
      </c>
      <c r="E5" s="88"/>
      <c r="F5" s="88"/>
      <c r="G5" s="88">
        <f aca="true" t="shared" si="0" ref="G5:G36">C5+D5+E5*1.9+F5</f>
        <v>6.01</v>
      </c>
      <c r="H5" s="175">
        <v>1991</v>
      </c>
      <c r="I5" s="14"/>
      <c r="J5" s="14"/>
      <c r="K5" s="14"/>
      <c r="L5" s="14"/>
      <c r="M5" s="14"/>
      <c r="N5" s="14"/>
      <c r="O5" s="14"/>
      <c r="P5" s="14"/>
      <c r="Q5" s="14"/>
      <c r="R5" s="14"/>
    </row>
    <row r="6" spans="1:18" ht="12.75">
      <c r="A6" s="14"/>
      <c r="B6" s="176" t="s">
        <v>255</v>
      </c>
      <c r="C6" s="87">
        <v>3.114</v>
      </c>
      <c r="D6" s="88">
        <v>0.945887031</v>
      </c>
      <c r="E6" s="88"/>
      <c r="F6" s="88"/>
      <c r="G6" s="88">
        <f t="shared" si="0"/>
        <v>4.059887031</v>
      </c>
      <c r="H6" s="175">
        <v>1974</v>
      </c>
      <c r="I6" s="14"/>
      <c r="J6" s="14"/>
      <c r="K6" s="14"/>
      <c r="L6" s="14"/>
      <c r="M6" s="14"/>
      <c r="N6" s="14"/>
      <c r="O6" s="14"/>
      <c r="P6" s="14"/>
      <c r="Q6" s="14"/>
      <c r="R6" s="14"/>
    </row>
    <row r="7" spans="1:18" ht="12.75">
      <c r="A7" s="14"/>
      <c r="B7" s="174" t="s">
        <v>435</v>
      </c>
      <c r="C7" s="87">
        <v>3.31</v>
      </c>
      <c r="D7" s="88">
        <v>1.61</v>
      </c>
      <c r="E7" s="88">
        <v>0.79</v>
      </c>
      <c r="F7" s="88"/>
      <c r="G7" s="88">
        <f t="shared" si="0"/>
        <v>6.420999999999999</v>
      </c>
      <c r="H7" s="175">
        <v>1982</v>
      </c>
      <c r="I7" s="14"/>
      <c r="J7" s="14"/>
      <c r="K7" s="14"/>
      <c r="L7" s="14"/>
      <c r="M7" s="14"/>
      <c r="N7" s="14"/>
      <c r="O7" s="14"/>
      <c r="P7" s="14"/>
      <c r="Q7" s="14"/>
      <c r="R7" s="14"/>
    </row>
    <row r="8" spans="1:18" ht="12.75">
      <c r="A8" s="14"/>
      <c r="B8" s="174" t="s">
        <v>436</v>
      </c>
      <c r="C8" s="87"/>
      <c r="D8" s="88">
        <v>4.9</v>
      </c>
      <c r="E8" s="88">
        <v>0.009</v>
      </c>
      <c r="F8" s="88">
        <v>0.42</v>
      </c>
      <c r="G8" s="88">
        <f t="shared" si="0"/>
        <v>5.3371</v>
      </c>
      <c r="H8" s="175">
        <v>1978</v>
      </c>
      <c r="I8" s="14"/>
      <c r="J8" s="14"/>
      <c r="K8" s="14"/>
      <c r="L8" s="14"/>
      <c r="M8" s="14"/>
      <c r="N8" s="14"/>
      <c r="O8" s="14"/>
      <c r="P8" s="14"/>
      <c r="Q8" s="14"/>
      <c r="R8" s="14"/>
    </row>
    <row r="9" spans="1:18" ht="12.75">
      <c r="A9" s="14"/>
      <c r="B9" s="177" t="s">
        <v>256</v>
      </c>
      <c r="C9" s="87"/>
      <c r="D9" s="88">
        <v>4.1</v>
      </c>
      <c r="E9" s="88">
        <v>0.5</v>
      </c>
      <c r="F9" s="88">
        <v>1</v>
      </c>
      <c r="G9" s="88">
        <f t="shared" si="0"/>
        <v>6.05</v>
      </c>
      <c r="H9" s="175">
        <v>1982</v>
      </c>
      <c r="I9" s="14"/>
      <c r="J9" s="14"/>
      <c r="K9" s="14"/>
      <c r="L9" s="14"/>
      <c r="M9" s="14"/>
      <c r="N9" s="14"/>
      <c r="O9" s="14"/>
      <c r="P9" s="14"/>
      <c r="Q9" s="14"/>
      <c r="R9" s="14"/>
    </row>
    <row r="10" spans="1:18" ht="12.75">
      <c r="A10" s="14"/>
      <c r="B10" s="174" t="s">
        <v>437</v>
      </c>
      <c r="C10" s="87"/>
      <c r="D10" s="88">
        <v>1.62</v>
      </c>
      <c r="E10" s="88"/>
      <c r="F10" s="88">
        <v>0.723</v>
      </c>
      <c r="G10" s="88">
        <f t="shared" si="0"/>
        <v>2.343</v>
      </c>
      <c r="H10" s="175">
        <v>1982</v>
      </c>
      <c r="I10" s="14"/>
      <c r="J10" s="14"/>
      <c r="K10" s="14"/>
      <c r="L10" s="14"/>
      <c r="M10" s="14"/>
      <c r="N10" s="14"/>
      <c r="O10" s="14"/>
      <c r="P10" s="14"/>
      <c r="Q10" s="14"/>
      <c r="R10" s="14"/>
    </row>
    <row r="11" spans="1:18" ht="12.75">
      <c r="A11" s="14"/>
      <c r="B11" s="177" t="s">
        <v>257</v>
      </c>
      <c r="C11" s="87">
        <v>3.06</v>
      </c>
      <c r="D11" s="88">
        <v>0.8568</v>
      </c>
      <c r="E11" s="88"/>
      <c r="F11" s="88"/>
      <c r="G11" s="88">
        <f t="shared" si="0"/>
        <v>3.9168000000000003</v>
      </c>
      <c r="H11" s="175">
        <v>1972</v>
      </c>
      <c r="I11" s="14"/>
      <c r="J11" s="14"/>
      <c r="K11" s="14"/>
      <c r="L11" s="14"/>
      <c r="M11" s="14"/>
      <c r="N11" s="14"/>
      <c r="O11" s="14"/>
      <c r="P11" s="14"/>
      <c r="Q11" s="14"/>
      <c r="R11" s="14"/>
    </row>
    <row r="12" spans="1:18" ht="12.75">
      <c r="A12" s="14"/>
      <c r="B12" s="177" t="s">
        <v>258</v>
      </c>
      <c r="C12" s="87"/>
      <c r="D12" s="88">
        <v>2.03</v>
      </c>
      <c r="E12" s="88"/>
      <c r="F12" s="88">
        <v>0.311</v>
      </c>
      <c r="G12" s="88">
        <f t="shared" si="0"/>
        <v>2.3409999999999997</v>
      </c>
      <c r="H12" s="175">
        <v>1985</v>
      </c>
      <c r="I12" s="14"/>
      <c r="J12" s="14"/>
      <c r="K12" s="14"/>
      <c r="L12" s="14"/>
      <c r="M12" s="14"/>
      <c r="N12" s="14"/>
      <c r="O12" s="14"/>
      <c r="P12" s="14"/>
      <c r="Q12" s="14"/>
      <c r="R12" s="14"/>
    </row>
    <row r="13" spans="1:18" ht="12.75">
      <c r="A13" s="14"/>
      <c r="B13" s="174" t="s">
        <v>441</v>
      </c>
      <c r="C13" s="87">
        <v>1</v>
      </c>
      <c r="D13" s="88">
        <v>0.0147</v>
      </c>
      <c r="E13" s="88">
        <v>0</v>
      </c>
      <c r="F13" s="88">
        <v>0</v>
      </c>
      <c r="G13" s="88">
        <f t="shared" si="0"/>
        <v>1.0147</v>
      </c>
      <c r="H13" s="175">
        <v>1992</v>
      </c>
      <c r="I13" s="14"/>
      <c r="J13" s="14"/>
      <c r="K13" s="14"/>
      <c r="L13" s="14"/>
      <c r="M13" s="14"/>
      <c r="N13" s="14"/>
      <c r="O13" s="14"/>
      <c r="P13" s="14"/>
      <c r="Q13" s="14"/>
      <c r="R13" s="14"/>
    </row>
    <row r="14" spans="1:18" ht="12.75">
      <c r="A14" s="14"/>
      <c r="B14" s="178" t="s">
        <v>259</v>
      </c>
      <c r="C14" s="87"/>
      <c r="D14" s="88">
        <v>3.44162222</v>
      </c>
      <c r="E14" s="88"/>
      <c r="F14" s="88">
        <v>0.749320484</v>
      </c>
      <c r="G14" s="88">
        <f t="shared" si="0"/>
        <v>4.190942704</v>
      </c>
      <c r="H14" s="175">
        <v>1990</v>
      </c>
      <c r="I14" s="14"/>
      <c r="J14" s="14"/>
      <c r="K14" s="14"/>
      <c r="L14" s="14"/>
      <c r="M14" s="14"/>
      <c r="N14" s="14"/>
      <c r="O14" s="14"/>
      <c r="P14" s="14"/>
      <c r="Q14" s="14"/>
      <c r="R14" s="14"/>
    </row>
    <row r="15" spans="1:18" ht="12.75">
      <c r="A15" s="14"/>
      <c r="B15" s="177" t="s">
        <v>260</v>
      </c>
      <c r="C15" s="87">
        <v>0.1373122</v>
      </c>
      <c r="D15" s="88">
        <v>0.026278</v>
      </c>
      <c r="E15" s="88"/>
      <c r="F15" s="88"/>
      <c r="G15" s="88">
        <f t="shared" si="0"/>
        <v>0.1635902</v>
      </c>
      <c r="H15" s="175">
        <v>1976</v>
      </c>
      <c r="I15" s="14"/>
      <c r="J15" s="14"/>
      <c r="K15" s="14"/>
      <c r="L15" s="14"/>
      <c r="M15" s="14"/>
      <c r="N15" s="14"/>
      <c r="O15" s="14"/>
      <c r="P15" s="14"/>
      <c r="Q15" s="14"/>
      <c r="R15" s="14"/>
    </row>
    <row r="16" spans="1:18" ht="12.75">
      <c r="A16" s="14"/>
      <c r="B16" s="177" t="s">
        <v>261</v>
      </c>
      <c r="C16" s="87"/>
      <c r="D16" s="88">
        <v>2.7</v>
      </c>
      <c r="E16" s="88"/>
      <c r="F16" s="88">
        <v>1.2</v>
      </c>
      <c r="G16" s="88">
        <f t="shared" si="0"/>
        <v>3.9000000000000004</v>
      </c>
      <c r="H16" s="175">
        <v>1996</v>
      </c>
      <c r="I16" s="14"/>
      <c r="J16" s="14"/>
      <c r="K16" s="14"/>
      <c r="L16" s="14"/>
      <c r="M16" s="14"/>
      <c r="N16" s="14"/>
      <c r="O16" s="14"/>
      <c r="P16" s="14"/>
      <c r="Q16" s="14"/>
      <c r="R16" s="14"/>
    </row>
    <row r="17" spans="1:18" ht="12.75">
      <c r="A17" s="14"/>
      <c r="B17" s="179" t="s">
        <v>464</v>
      </c>
      <c r="C17" s="87"/>
      <c r="D17" s="88">
        <v>21.5</v>
      </c>
      <c r="E17" s="88"/>
      <c r="F17" s="88"/>
      <c r="G17" s="88">
        <f t="shared" si="0"/>
        <v>21.5</v>
      </c>
      <c r="H17" s="175">
        <v>2005</v>
      </c>
      <c r="I17" s="14"/>
      <c r="J17" s="14"/>
      <c r="K17" s="14"/>
      <c r="L17" s="14"/>
      <c r="M17" s="14"/>
      <c r="N17" s="14"/>
      <c r="O17" s="14"/>
      <c r="P17" s="14"/>
      <c r="Q17" s="14"/>
      <c r="R17" s="14"/>
    </row>
    <row r="18" spans="1:18" ht="12.75">
      <c r="A18" s="14"/>
      <c r="B18" s="177" t="s">
        <v>242</v>
      </c>
      <c r="C18" s="87">
        <v>0.925</v>
      </c>
      <c r="D18" s="88">
        <v>0.4037625</v>
      </c>
      <c r="E18" s="88"/>
      <c r="F18" s="88"/>
      <c r="G18" s="88">
        <f t="shared" si="0"/>
        <v>1.3287625</v>
      </c>
      <c r="H18" s="175">
        <v>1981</v>
      </c>
      <c r="I18" s="14"/>
      <c r="J18" s="14"/>
      <c r="K18" s="14"/>
      <c r="L18" s="14"/>
      <c r="M18" s="14"/>
      <c r="N18" s="14"/>
      <c r="O18" s="14"/>
      <c r="P18" s="14"/>
      <c r="Q18" s="14"/>
      <c r="R18" s="14"/>
    </row>
    <row r="19" spans="1:18" ht="12.75">
      <c r="A19" s="14"/>
      <c r="B19" s="177" t="s">
        <v>262</v>
      </c>
      <c r="C19" s="87"/>
      <c r="D19" s="88">
        <v>1.1</v>
      </c>
      <c r="E19" s="88"/>
      <c r="F19" s="88">
        <v>0.3</v>
      </c>
      <c r="G19" s="88">
        <f t="shared" si="0"/>
        <v>1.4000000000000001</v>
      </c>
      <c r="H19" s="175">
        <v>2001</v>
      </c>
      <c r="I19" s="14"/>
      <c r="J19" s="14"/>
      <c r="K19" s="14"/>
      <c r="L19" s="14"/>
      <c r="M19" s="14"/>
      <c r="N19" s="14"/>
      <c r="O19" s="14"/>
      <c r="P19" s="14"/>
      <c r="Q19" s="14"/>
      <c r="R19" s="14"/>
    </row>
    <row r="20" spans="1:18" ht="12.75">
      <c r="A20" s="14"/>
      <c r="B20" s="174" t="s">
        <v>467</v>
      </c>
      <c r="C20" s="87"/>
      <c r="D20" s="88">
        <v>2.265</v>
      </c>
      <c r="E20" s="88">
        <v>0.377</v>
      </c>
      <c r="F20" s="88">
        <v>0.868</v>
      </c>
      <c r="G20" s="88">
        <f t="shared" si="0"/>
        <v>3.8493</v>
      </c>
      <c r="H20" s="175">
        <v>2003</v>
      </c>
      <c r="I20" s="14"/>
      <c r="J20" s="14"/>
      <c r="K20" s="14"/>
      <c r="L20" s="14"/>
      <c r="M20" s="14"/>
      <c r="N20" s="14"/>
      <c r="O20" s="14"/>
      <c r="P20" s="14"/>
      <c r="Q20" s="14"/>
      <c r="R20" s="14"/>
    </row>
    <row r="21" spans="1:18" ht="12.75">
      <c r="A21" s="14"/>
      <c r="B21" s="177" t="s">
        <v>263</v>
      </c>
      <c r="C21" s="87">
        <v>5.06</v>
      </c>
      <c r="D21" s="88">
        <v>12.63</v>
      </c>
      <c r="E21" s="88">
        <v>3.18</v>
      </c>
      <c r="F21" s="88"/>
      <c r="G21" s="88">
        <f t="shared" si="0"/>
        <v>23.732</v>
      </c>
      <c r="H21" s="175">
        <v>1995</v>
      </c>
      <c r="I21" s="14"/>
      <c r="J21" s="14"/>
      <c r="K21" s="14"/>
      <c r="L21" s="14"/>
      <c r="M21" s="14"/>
      <c r="N21" s="14"/>
      <c r="O21" s="14"/>
      <c r="P21" s="14"/>
      <c r="Q21" s="14"/>
      <c r="R21" s="14"/>
    </row>
    <row r="22" spans="1:18" ht="12.75">
      <c r="A22" s="14"/>
      <c r="B22" s="177" t="s">
        <v>264</v>
      </c>
      <c r="C22" s="87"/>
      <c r="D22" s="88">
        <v>2.5</v>
      </c>
      <c r="E22" s="88"/>
      <c r="F22" s="88">
        <v>1.7</v>
      </c>
      <c r="G22" s="88">
        <f t="shared" si="0"/>
        <v>4.2</v>
      </c>
      <c r="H22" s="175">
        <v>1998</v>
      </c>
      <c r="I22" s="14"/>
      <c r="J22" s="14"/>
      <c r="K22" s="14"/>
      <c r="L22" s="14"/>
      <c r="M22" s="14"/>
      <c r="N22" s="14"/>
      <c r="O22" s="14"/>
      <c r="P22" s="14"/>
      <c r="Q22" s="14"/>
      <c r="R22" s="14"/>
    </row>
    <row r="23" spans="1:18" ht="12.75">
      <c r="A23" s="14"/>
      <c r="B23" s="177" t="s">
        <v>265</v>
      </c>
      <c r="C23" s="87"/>
      <c r="D23" s="88">
        <v>1</v>
      </c>
      <c r="E23" s="88"/>
      <c r="F23" s="88">
        <v>0.6</v>
      </c>
      <c r="G23" s="88">
        <f t="shared" si="0"/>
        <v>1.6</v>
      </c>
      <c r="H23" s="175">
        <v>1999</v>
      </c>
      <c r="I23" s="14"/>
      <c r="J23" s="14"/>
      <c r="K23" s="14"/>
      <c r="L23" s="14"/>
      <c r="M23" s="14"/>
      <c r="N23" s="14"/>
      <c r="O23" s="14"/>
      <c r="P23" s="14"/>
      <c r="Q23" s="14"/>
      <c r="R23" s="14"/>
    </row>
    <row r="24" spans="1:18" ht="12.75">
      <c r="A24" s="14"/>
      <c r="B24" s="174" t="s">
        <v>468</v>
      </c>
      <c r="C24" s="87"/>
      <c r="D24" s="88">
        <v>40.83</v>
      </c>
      <c r="E24" s="88"/>
      <c r="F24" s="88">
        <v>1.41</v>
      </c>
      <c r="G24" s="88">
        <f t="shared" si="0"/>
        <v>42.239999999999995</v>
      </c>
      <c r="H24" s="175">
        <v>2005</v>
      </c>
      <c r="I24" s="14"/>
      <c r="J24" s="14"/>
      <c r="K24" s="14"/>
      <c r="L24" s="14"/>
      <c r="M24" s="14"/>
      <c r="N24" s="14"/>
      <c r="O24" s="14"/>
      <c r="P24" s="14"/>
      <c r="Q24" s="14"/>
      <c r="R24" s="14"/>
    </row>
    <row r="25" spans="1:18" ht="12.75">
      <c r="A25" s="14"/>
      <c r="B25" s="177" t="s">
        <v>266</v>
      </c>
      <c r="C25" s="87">
        <v>0.213234125</v>
      </c>
      <c r="D25" s="88">
        <v>1.160464414</v>
      </c>
      <c r="E25" s="88"/>
      <c r="F25" s="88">
        <v>0.162223953</v>
      </c>
      <c r="G25" s="88">
        <f t="shared" si="0"/>
        <v>1.535922492</v>
      </c>
      <c r="H25" s="175">
        <v>1999</v>
      </c>
      <c r="I25" s="14"/>
      <c r="J25" s="14"/>
      <c r="K25" s="14"/>
      <c r="L25" s="14"/>
      <c r="M25" s="14"/>
      <c r="N25" s="14"/>
      <c r="O25" s="14"/>
      <c r="P25" s="14"/>
      <c r="Q25" s="14"/>
      <c r="R25" s="14"/>
    </row>
    <row r="26" spans="1:18" ht="12.75">
      <c r="A26" s="14"/>
      <c r="B26" s="177" t="s">
        <v>267</v>
      </c>
      <c r="C26" s="87">
        <v>0.4</v>
      </c>
      <c r="D26" s="88">
        <v>0.2</v>
      </c>
      <c r="E26" s="88"/>
      <c r="F26" s="88"/>
      <c r="G26" s="88">
        <f t="shared" si="0"/>
        <v>0.6000000000000001</v>
      </c>
      <c r="H26" s="175">
        <v>1991</v>
      </c>
      <c r="I26" s="14"/>
      <c r="J26" s="14"/>
      <c r="K26" s="14"/>
      <c r="L26" s="14"/>
      <c r="M26" s="14"/>
      <c r="N26" s="14"/>
      <c r="O26" s="14"/>
      <c r="P26" s="14"/>
      <c r="Q26" s="14"/>
      <c r="R26" s="14"/>
    </row>
    <row r="27" spans="1:18" ht="12.75">
      <c r="A27" s="14"/>
      <c r="B27" s="177" t="s">
        <v>268</v>
      </c>
      <c r="C27" s="87">
        <v>1.52</v>
      </c>
      <c r="D27" s="88">
        <v>0.25</v>
      </c>
      <c r="E27" s="88"/>
      <c r="F27" s="88"/>
      <c r="G27" s="88">
        <f t="shared" si="0"/>
        <v>1.77</v>
      </c>
      <c r="H27" s="175">
        <v>1985</v>
      </c>
      <c r="I27" s="14"/>
      <c r="J27" s="14"/>
      <c r="K27" s="14"/>
      <c r="L27" s="14"/>
      <c r="M27" s="14"/>
      <c r="N27" s="14"/>
      <c r="O27" s="14"/>
      <c r="P27" s="14"/>
      <c r="Q27" s="14"/>
      <c r="R27" s="14"/>
    </row>
    <row r="28" spans="1:18" ht="12.75">
      <c r="A28" s="14"/>
      <c r="B28" s="180" t="s">
        <v>470</v>
      </c>
      <c r="C28" s="87">
        <v>0</v>
      </c>
      <c r="D28" s="88">
        <v>89.34</v>
      </c>
      <c r="E28" s="88">
        <v>2.77</v>
      </c>
      <c r="F28" s="88">
        <v>4.97</v>
      </c>
      <c r="G28" s="88">
        <f t="shared" si="0"/>
        <v>99.57300000000001</v>
      </c>
      <c r="H28" s="175">
        <v>2000</v>
      </c>
      <c r="I28" s="14"/>
      <c r="J28" s="14"/>
      <c r="K28" s="14"/>
      <c r="L28" s="14"/>
      <c r="M28" s="14"/>
      <c r="N28" s="14"/>
      <c r="O28" s="14"/>
      <c r="P28" s="14"/>
      <c r="Q28" s="14"/>
      <c r="R28" s="14"/>
    </row>
    <row r="29" spans="1:18" ht="12.75">
      <c r="A29" s="14"/>
      <c r="B29" s="180" t="s">
        <v>473</v>
      </c>
      <c r="C29" s="87"/>
      <c r="D29" s="88">
        <v>26</v>
      </c>
      <c r="E29" s="88"/>
      <c r="F29" s="88">
        <v>2.6</v>
      </c>
      <c r="G29" s="88">
        <f t="shared" si="0"/>
        <v>28.6</v>
      </c>
      <c r="H29" s="175">
        <v>2005</v>
      </c>
      <c r="I29" s="14"/>
      <c r="J29" s="14"/>
      <c r="K29" s="14"/>
      <c r="L29" s="14"/>
      <c r="M29" s="14"/>
      <c r="N29" s="14"/>
      <c r="O29" s="14"/>
      <c r="P29" s="14"/>
      <c r="Q29" s="14"/>
      <c r="R29" s="14"/>
    </row>
    <row r="30" spans="1:18" ht="12.75">
      <c r="A30" s="14"/>
      <c r="B30" s="174" t="s">
        <v>471</v>
      </c>
      <c r="C30" s="87"/>
      <c r="D30" s="88">
        <v>5.986</v>
      </c>
      <c r="E30" s="88">
        <v>0.99831305</v>
      </c>
      <c r="F30" s="88">
        <v>0.407207065</v>
      </c>
      <c r="G30" s="88">
        <f t="shared" si="0"/>
        <v>8.29000186</v>
      </c>
      <c r="H30" s="175">
        <v>1992</v>
      </c>
      <c r="I30" s="14"/>
      <c r="J30" s="14"/>
      <c r="K30" s="14"/>
      <c r="L30" s="14"/>
      <c r="M30" s="14"/>
      <c r="N30" s="14"/>
      <c r="O30" s="14"/>
      <c r="P30" s="14"/>
      <c r="Q30" s="14"/>
      <c r="R30" s="14"/>
    </row>
    <row r="31" spans="1:18" ht="12.75">
      <c r="A31" s="14"/>
      <c r="B31" s="174" t="s">
        <v>472</v>
      </c>
      <c r="C31" s="87">
        <v>0.91</v>
      </c>
      <c r="D31" s="88">
        <v>0.046</v>
      </c>
      <c r="E31" s="88">
        <v>0</v>
      </c>
      <c r="F31" s="88">
        <v>0</v>
      </c>
      <c r="G31" s="88">
        <f t="shared" si="0"/>
        <v>0.9560000000000001</v>
      </c>
      <c r="H31" s="175">
        <v>2001</v>
      </c>
      <c r="I31" s="14"/>
      <c r="J31" s="14"/>
      <c r="K31" s="14"/>
      <c r="L31" s="14"/>
      <c r="M31" s="14"/>
      <c r="N31" s="14"/>
      <c r="O31" s="14"/>
      <c r="P31" s="14"/>
      <c r="Q31" s="14"/>
      <c r="R31" s="14"/>
    </row>
    <row r="32" spans="1:18" ht="12.75">
      <c r="A32" s="14"/>
      <c r="B32" s="177" t="s">
        <v>269</v>
      </c>
      <c r="C32" s="87">
        <v>13.5</v>
      </c>
      <c r="D32" s="88">
        <v>0.2962</v>
      </c>
      <c r="E32" s="88"/>
      <c r="F32" s="88"/>
      <c r="G32" s="88">
        <f t="shared" si="0"/>
        <v>13.7962</v>
      </c>
      <c r="H32" s="175">
        <v>2000</v>
      </c>
      <c r="I32" s="14"/>
      <c r="J32" s="14"/>
      <c r="K32" s="14"/>
      <c r="L32" s="14"/>
      <c r="M32" s="14"/>
      <c r="N32" s="14"/>
      <c r="O32" s="14"/>
      <c r="P32" s="14"/>
      <c r="Q32" s="14"/>
      <c r="R32" s="14"/>
    </row>
    <row r="33" spans="1:18" ht="12.75">
      <c r="A33" s="14"/>
      <c r="B33" s="181" t="s">
        <v>475</v>
      </c>
      <c r="C33" s="87"/>
      <c r="D33" s="88">
        <v>25</v>
      </c>
      <c r="E33" s="88"/>
      <c r="F33" s="88">
        <v>2.5</v>
      </c>
      <c r="G33" s="88">
        <f t="shared" si="0"/>
        <v>27.5</v>
      </c>
      <c r="H33" s="175">
        <v>2003</v>
      </c>
      <c r="I33" s="14"/>
      <c r="J33" s="14"/>
      <c r="K33" s="14"/>
      <c r="L33" s="14"/>
      <c r="M33" s="14"/>
      <c r="N33" s="14"/>
      <c r="O33" s="14"/>
      <c r="P33" s="14"/>
      <c r="Q33" s="14"/>
      <c r="R33" s="14"/>
    </row>
    <row r="34" spans="1:18" ht="12.75">
      <c r="A34" s="14"/>
      <c r="B34" s="174" t="s">
        <v>476</v>
      </c>
      <c r="C34" s="87"/>
      <c r="D34" s="88">
        <v>38.3</v>
      </c>
      <c r="E34" s="88"/>
      <c r="F34" s="88">
        <v>1.4</v>
      </c>
      <c r="G34" s="88">
        <f t="shared" si="0"/>
        <v>39.699999999999996</v>
      </c>
      <c r="H34" s="175">
        <v>1997</v>
      </c>
      <c r="I34" s="14"/>
      <c r="J34" s="14"/>
      <c r="K34" s="14"/>
      <c r="L34" s="14"/>
      <c r="M34" s="14"/>
      <c r="N34" s="14"/>
      <c r="O34" s="14"/>
      <c r="P34" s="14"/>
      <c r="Q34" s="14"/>
      <c r="R34" s="14"/>
    </row>
    <row r="35" spans="1:18" ht="12.75">
      <c r="A35" s="14"/>
      <c r="B35" s="174" t="s">
        <v>477</v>
      </c>
      <c r="C35" s="87">
        <v>3.4</v>
      </c>
      <c r="D35" s="88">
        <v>0.1088</v>
      </c>
      <c r="E35" s="88"/>
      <c r="F35" s="88"/>
      <c r="G35" s="88">
        <f t="shared" si="0"/>
        <v>3.5088</v>
      </c>
      <c r="H35" s="175">
        <v>1992</v>
      </c>
      <c r="I35" s="14"/>
      <c r="J35" s="14"/>
      <c r="K35" s="14"/>
      <c r="L35" s="14"/>
      <c r="M35" s="14"/>
      <c r="N35" s="14"/>
      <c r="O35" s="14"/>
      <c r="P35" s="14"/>
      <c r="Q35" s="14"/>
      <c r="R35" s="14"/>
    </row>
    <row r="36" spans="1:18" ht="12.75">
      <c r="A36" s="14"/>
      <c r="B36" s="182" t="s">
        <v>478</v>
      </c>
      <c r="C36" s="138">
        <v>2.377965928</v>
      </c>
      <c r="D36" s="88">
        <v>0.0758937</v>
      </c>
      <c r="E36" s="88"/>
      <c r="F36" s="88">
        <v>0.205764465</v>
      </c>
      <c r="G36" s="88">
        <f t="shared" si="0"/>
        <v>2.659624093</v>
      </c>
      <c r="H36" s="175">
        <v>1983</v>
      </c>
      <c r="I36" s="14"/>
      <c r="J36" s="14"/>
      <c r="K36" s="14"/>
      <c r="L36" s="14"/>
      <c r="M36" s="14"/>
      <c r="N36" s="14"/>
      <c r="O36" s="14"/>
      <c r="P36" s="14"/>
      <c r="Q36" s="14"/>
      <c r="R36" s="14"/>
    </row>
    <row r="37" spans="1:18" s="187" customFormat="1" ht="12.75" thickBot="1">
      <c r="A37" s="263"/>
      <c r="B37" s="183" t="s">
        <v>6</v>
      </c>
      <c r="C37" s="184">
        <f>SUM(C5:C36)</f>
        <v>42.107512252999996</v>
      </c>
      <c r="D37" s="185">
        <f>SUM(D5:D36)</f>
        <v>294.06740786499995</v>
      </c>
      <c r="E37" s="185">
        <f>SUM(E5:E36)</f>
        <v>8.62431305</v>
      </c>
      <c r="F37" s="185">
        <f>SUM(F5:F36)</f>
        <v>21.526515967</v>
      </c>
      <c r="G37" s="185">
        <f>SUM(G5:G36)</f>
        <v>374.08763088</v>
      </c>
      <c r="H37" s="186"/>
      <c r="I37" s="263"/>
      <c r="J37" s="263"/>
      <c r="K37" s="263"/>
      <c r="L37" s="263"/>
      <c r="M37" s="263"/>
      <c r="N37" s="263"/>
      <c r="O37" s="263"/>
      <c r="P37" s="263"/>
      <c r="Q37" s="263"/>
      <c r="R37" s="263"/>
    </row>
    <row r="38" spans="1:18" ht="12.75">
      <c r="A38" s="14"/>
      <c r="B38" s="264"/>
      <c r="C38" s="224"/>
      <c r="D38" s="224"/>
      <c r="E38" s="224"/>
      <c r="F38" s="224"/>
      <c r="G38" s="224"/>
      <c r="H38" s="14"/>
      <c r="I38" s="14"/>
      <c r="J38" s="14"/>
      <c r="K38" s="14"/>
      <c r="L38" s="14"/>
      <c r="M38" s="14"/>
      <c r="N38" s="14"/>
      <c r="O38" s="14"/>
      <c r="P38" s="14"/>
      <c r="Q38" s="14"/>
      <c r="R38" s="14"/>
    </row>
    <row r="39" spans="1:18" ht="13.5">
      <c r="A39" s="14"/>
      <c r="B39" s="265" t="s">
        <v>393</v>
      </c>
      <c r="C39" s="224"/>
      <c r="D39" s="224"/>
      <c r="E39" s="224"/>
      <c r="F39" s="224"/>
      <c r="G39" s="224"/>
      <c r="H39" s="14"/>
      <c r="I39" s="14"/>
      <c r="J39" s="14"/>
      <c r="K39" s="14"/>
      <c r="L39" s="14"/>
      <c r="M39" s="14"/>
      <c r="N39" s="14"/>
      <c r="O39" s="14"/>
      <c r="P39" s="14"/>
      <c r="Q39" s="14"/>
      <c r="R39" s="14"/>
    </row>
    <row r="40" spans="1:18" ht="12.75">
      <c r="A40" s="14"/>
      <c r="B40" s="265" t="s">
        <v>245</v>
      </c>
      <c r="C40" s="224"/>
      <c r="D40" s="224"/>
      <c r="E40" s="224"/>
      <c r="F40" s="224"/>
      <c r="G40" s="224"/>
      <c r="H40" s="14"/>
      <c r="I40" s="14"/>
      <c r="J40" s="14"/>
      <c r="K40" s="14"/>
      <c r="L40" s="14"/>
      <c r="M40" s="14"/>
      <c r="N40" s="14"/>
      <c r="O40" s="14"/>
      <c r="P40" s="14"/>
      <c r="Q40" s="14"/>
      <c r="R40" s="14"/>
    </row>
    <row r="41" spans="1:18" ht="12.75">
      <c r="A41" s="14"/>
      <c r="B41" s="256" t="s">
        <v>90</v>
      </c>
      <c r="C41" s="224"/>
      <c r="D41" s="224"/>
      <c r="E41" s="224"/>
      <c r="F41" s="224"/>
      <c r="G41" s="224"/>
      <c r="H41" s="14"/>
      <c r="I41" s="14"/>
      <c r="J41" s="14"/>
      <c r="K41" s="14"/>
      <c r="L41" s="14"/>
      <c r="M41" s="14"/>
      <c r="N41" s="14"/>
      <c r="O41" s="14"/>
      <c r="P41" s="14"/>
      <c r="Q41" s="14"/>
      <c r="R41" s="14"/>
    </row>
    <row r="42" spans="1:18" ht="12.75">
      <c r="A42" s="14"/>
      <c r="B42" s="256" t="s">
        <v>101</v>
      </c>
      <c r="C42" s="224"/>
      <c r="D42" s="224"/>
      <c r="E42" s="224"/>
      <c r="F42" s="224"/>
      <c r="G42" s="224"/>
      <c r="H42" s="14"/>
      <c r="I42" s="14"/>
      <c r="J42" s="14"/>
      <c r="K42" s="14"/>
      <c r="L42" s="14"/>
      <c r="M42" s="14"/>
      <c r="N42" s="14"/>
      <c r="O42" s="14"/>
      <c r="P42" s="14"/>
      <c r="Q42" s="14"/>
      <c r="R42" s="14"/>
    </row>
    <row r="43" spans="1:18" ht="12.75">
      <c r="A43" s="14"/>
      <c r="B43" s="266"/>
      <c r="C43" s="224"/>
      <c r="D43" s="224"/>
      <c r="E43" s="224"/>
      <c r="F43" s="224"/>
      <c r="G43" s="224"/>
      <c r="H43" s="14"/>
      <c r="I43" s="14"/>
      <c r="J43" s="14"/>
      <c r="K43" s="14"/>
      <c r="L43" s="14"/>
      <c r="M43" s="14"/>
      <c r="N43" s="14"/>
      <c r="O43" s="14"/>
      <c r="P43" s="14"/>
      <c r="Q43" s="14"/>
      <c r="R43" s="14"/>
    </row>
    <row r="44" spans="1:18" ht="12.75">
      <c r="A44" s="14"/>
      <c r="B44" s="266"/>
      <c r="C44" s="224"/>
      <c r="D44" s="224"/>
      <c r="E44" s="224"/>
      <c r="F44" s="224"/>
      <c r="G44" s="224"/>
      <c r="H44" s="14"/>
      <c r="I44" s="14"/>
      <c r="J44" s="14"/>
      <c r="K44" s="14"/>
      <c r="L44" s="14"/>
      <c r="M44" s="14"/>
      <c r="N44" s="14"/>
      <c r="O44" s="14"/>
      <c r="P44" s="14"/>
      <c r="Q44" s="14"/>
      <c r="R44" s="14"/>
    </row>
    <row r="45" spans="1:18" ht="12.75">
      <c r="A45" s="14"/>
      <c r="B45" s="266"/>
      <c r="C45" s="224"/>
      <c r="D45" s="224"/>
      <c r="E45" s="224"/>
      <c r="F45" s="224"/>
      <c r="G45" s="224"/>
      <c r="H45" s="14"/>
      <c r="I45" s="14"/>
      <c r="J45" s="14"/>
      <c r="K45" s="14"/>
      <c r="L45" s="14"/>
      <c r="M45" s="14"/>
      <c r="N45" s="14"/>
      <c r="O45" s="14"/>
      <c r="P45" s="14"/>
      <c r="Q45" s="14"/>
      <c r="R45" s="14"/>
    </row>
    <row r="46" spans="1:18" ht="12.75">
      <c r="A46" s="14"/>
      <c r="B46" s="266"/>
      <c r="C46" s="224"/>
      <c r="D46" s="224"/>
      <c r="E46" s="224"/>
      <c r="F46" s="224"/>
      <c r="G46" s="224"/>
      <c r="H46" s="14"/>
      <c r="I46" s="14"/>
      <c r="J46" s="14"/>
      <c r="K46" s="14"/>
      <c r="L46" s="14"/>
      <c r="M46" s="14"/>
      <c r="N46" s="14"/>
      <c r="O46" s="14"/>
      <c r="P46" s="14"/>
      <c r="Q46" s="14"/>
      <c r="R46" s="14"/>
    </row>
    <row r="47" spans="1:18" ht="12.75">
      <c r="A47" s="14"/>
      <c r="B47" s="266"/>
      <c r="C47" s="224"/>
      <c r="D47" s="224"/>
      <c r="E47" s="224"/>
      <c r="F47" s="224"/>
      <c r="G47" s="224"/>
      <c r="H47" s="14"/>
      <c r="I47" s="14"/>
      <c r="J47" s="14"/>
      <c r="K47" s="14"/>
      <c r="L47" s="14"/>
      <c r="M47" s="14"/>
      <c r="N47" s="14"/>
      <c r="O47" s="14"/>
      <c r="P47" s="14"/>
      <c r="Q47" s="14"/>
      <c r="R47" s="14"/>
    </row>
    <row r="48" spans="1:18" ht="12.75">
      <c r="A48" s="14"/>
      <c r="B48" s="266"/>
      <c r="C48" s="224"/>
      <c r="D48" s="224"/>
      <c r="E48" s="224"/>
      <c r="F48" s="224"/>
      <c r="G48" s="224"/>
      <c r="H48" s="14"/>
      <c r="I48" s="14"/>
      <c r="J48" s="14"/>
      <c r="K48" s="14"/>
      <c r="L48" s="14"/>
      <c r="M48" s="14"/>
      <c r="N48" s="14"/>
      <c r="O48" s="14"/>
      <c r="P48" s="14"/>
      <c r="Q48" s="14"/>
      <c r="R48" s="14"/>
    </row>
    <row r="49" spans="1:18" ht="12.75">
      <c r="A49" s="14"/>
      <c r="B49" s="266"/>
      <c r="C49" s="224"/>
      <c r="D49" s="224"/>
      <c r="E49" s="224"/>
      <c r="F49" s="224"/>
      <c r="G49" s="224"/>
      <c r="H49" s="14"/>
      <c r="I49" s="14"/>
      <c r="J49" s="14"/>
      <c r="K49" s="14"/>
      <c r="L49" s="14"/>
      <c r="M49" s="14"/>
      <c r="N49" s="14"/>
      <c r="O49" s="14"/>
      <c r="P49" s="14"/>
      <c r="Q49" s="14"/>
      <c r="R49" s="14"/>
    </row>
    <row r="50" spans="1:18" ht="12.75">
      <c r="A50" s="14"/>
      <c r="B50" s="266"/>
      <c r="C50" s="224"/>
      <c r="D50" s="224"/>
      <c r="E50" s="224"/>
      <c r="F50" s="224"/>
      <c r="G50" s="224"/>
      <c r="H50" s="14"/>
      <c r="I50" s="14"/>
      <c r="J50" s="14"/>
      <c r="K50" s="14"/>
      <c r="L50" s="14"/>
      <c r="M50" s="14"/>
      <c r="N50" s="14"/>
      <c r="O50" s="14"/>
      <c r="P50" s="14"/>
      <c r="Q50" s="14"/>
      <c r="R50" s="14"/>
    </row>
    <row r="51" spans="1:18" ht="12.75">
      <c r="A51" s="14"/>
      <c r="B51" s="266"/>
      <c r="C51" s="224"/>
      <c r="D51" s="224"/>
      <c r="E51" s="224"/>
      <c r="F51" s="224"/>
      <c r="G51" s="224"/>
      <c r="H51" s="14"/>
      <c r="I51" s="14"/>
      <c r="J51" s="14"/>
      <c r="K51" s="14"/>
      <c r="L51" s="14"/>
      <c r="M51" s="14"/>
      <c r="N51" s="14"/>
      <c r="O51" s="14"/>
      <c r="P51" s="14"/>
      <c r="Q51" s="14"/>
      <c r="R51" s="14"/>
    </row>
    <row r="52" spans="1:18" ht="12.75">
      <c r="A52" s="14"/>
      <c r="B52" s="266"/>
      <c r="C52" s="224"/>
      <c r="D52" s="224"/>
      <c r="E52" s="224"/>
      <c r="F52" s="224"/>
      <c r="G52" s="224"/>
      <c r="H52" s="14"/>
      <c r="I52" s="14"/>
      <c r="J52" s="14"/>
      <c r="K52" s="14"/>
      <c r="L52" s="14"/>
      <c r="M52" s="14"/>
      <c r="N52" s="14"/>
      <c r="O52" s="14"/>
      <c r="P52" s="14"/>
      <c r="Q52" s="14"/>
      <c r="R52" s="14"/>
    </row>
    <row r="53" spans="1:18" ht="12.75">
      <c r="A53" s="14"/>
      <c r="B53" s="266"/>
      <c r="C53" s="224"/>
      <c r="D53" s="224"/>
      <c r="E53" s="224"/>
      <c r="F53" s="224"/>
      <c r="G53" s="224"/>
      <c r="H53" s="14"/>
      <c r="I53" s="14"/>
      <c r="J53" s="14"/>
      <c r="K53" s="14"/>
      <c r="L53" s="14"/>
      <c r="M53" s="14"/>
      <c r="N53" s="14"/>
      <c r="O53" s="14"/>
      <c r="P53" s="14"/>
      <c r="Q53" s="14"/>
      <c r="R53" s="14"/>
    </row>
    <row r="54" spans="1:18" ht="12.75">
      <c r="A54" s="14"/>
      <c r="B54" s="266"/>
      <c r="C54" s="224"/>
      <c r="D54" s="224"/>
      <c r="E54" s="224"/>
      <c r="F54" s="224"/>
      <c r="G54" s="224"/>
      <c r="H54" s="14"/>
      <c r="I54" s="14"/>
      <c r="J54" s="14"/>
      <c r="K54" s="14"/>
      <c r="L54" s="14"/>
      <c r="M54" s="14"/>
      <c r="N54" s="14"/>
      <c r="O54" s="14"/>
      <c r="P54" s="14"/>
      <c r="Q54" s="14"/>
      <c r="R54" s="14"/>
    </row>
    <row r="55" spans="1:18" ht="12.75">
      <c r="A55" s="14"/>
      <c r="B55" s="266"/>
      <c r="C55" s="224"/>
      <c r="D55" s="224"/>
      <c r="E55" s="224"/>
      <c r="F55" s="224"/>
      <c r="G55" s="224"/>
      <c r="H55" s="14"/>
      <c r="I55" s="14"/>
      <c r="J55" s="14"/>
      <c r="K55" s="14"/>
      <c r="L55" s="14"/>
      <c r="M55" s="14"/>
      <c r="N55" s="14"/>
      <c r="O55" s="14"/>
      <c r="P55" s="14"/>
      <c r="Q55" s="14"/>
      <c r="R55" s="14"/>
    </row>
    <row r="56" spans="1:18" ht="12.75">
      <c r="A56" s="14"/>
      <c r="B56" s="266"/>
      <c r="C56" s="224"/>
      <c r="D56" s="224"/>
      <c r="E56" s="224"/>
      <c r="F56" s="224"/>
      <c r="G56" s="224"/>
      <c r="H56" s="14"/>
      <c r="I56" s="14"/>
      <c r="J56" s="14"/>
      <c r="K56" s="14"/>
      <c r="L56" s="14"/>
      <c r="M56" s="14"/>
      <c r="N56" s="14"/>
      <c r="O56" s="14"/>
      <c r="P56" s="14"/>
      <c r="Q56" s="14"/>
      <c r="R56" s="14"/>
    </row>
    <row r="57" spans="1:18" ht="12.75">
      <c r="A57" s="14"/>
      <c r="B57" s="266"/>
      <c r="C57" s="224"/>
      <c r="D57" s="224"/>
      <c r="E57" s="224"/>
      <c r="F57" s="224"/>
      <c r="G57" s="224"/>
      <c r="H57" s="14"/>
      <c r="I57" s="14"/>
      <c r="J57" s="14"/>
      <c r="K57" s="14"/>
      <c r="L57" s="14"/>
      <c r="M57" s="14"/>
      <c r="N57" s="14"/>
      <c r="O57" s="14"/>
      <c r="P57" s="14"/>
      <c r="Q57" s="14"/>
      <c r="R57" s="14"/>
    </row>
    <row r="58" spans="1:18" ht="12.75">
      <c r="A58" s="14"/>
      <c r="B58" s="266"/>
      <c r="C58" s="224"/>
      <c r="D58" s="224"/>
      <c r="E58" s="224"/>
      <c r="F58" s="224"/>
      <c r="G58" s="224"/>
      <c r="H58" s="14"/>
      <c r="I58" s="14"/>
      <c r="J58" s="14"/>
      <c r="K58" s="14"/>
      <c r="L58" s="14"/>
      <c r="M58" s="14"/>
      <c r="N58" s="14"/>
      <c r="O58" s="14"/>
      <c r="P58" s="14"/>
      <c r="Q58" s="14"/>
      <c r="R58" s="14"/>
    </row>
    <row r="59" spans="1:18" ht="12.75">
      <c r="A59" s="14"/>
      <c r="B59" s="266"/>
      <c r="C59" s="224"/>
      <c r="D59" s="224"/>
      <c r="E59" s="224"/>
      <c r="F59" s="224"/>
      <c r="G59" s="224"/>
      <c r="H59" s="14"/>
      <c r="I59" s="14"/>
      <c r="J59" s="14"/>
      <c r="K59" s="14"/>
      <c r="L59" s="14"/>
      <c r="M59" s="14"/>
      <c r="N59" s="14"/>
      <c r="O59" s="14"/>
      <c r="P59" s="14"/>
      <c r="Q59" s="14"/>
      <c r="R59" s="14"/>
    </row>
    <row r="60" spans="1:18" ht="12.75">
      <c r="A60" s="14"/>
      <c r="B60" s="266"/>
      <c r="C60" s="224"/>
      <c r="D60" s="224"/>
      <c r="E60" s="224"/>
      <c r="F60" s="224"/>
      <c r="G60" s="224"/>
      <c r="H60" s="14"/>
      <c r="I60" s="14"/>
      <c r="J60" s="14"/>
      <c r="K60" s="14"/>
      <c r="L60" s="14"/>
      <c r="M60" s="14"/>
      <c r="N60" s="14"/>
      <c r="O60" s="14"/>
      <c r="P60" s="14"/>
      <c r="Q60" s="14"/>
      <c r="R60" s="14"/>
    </row>
    <row r="61" spans="1:18" ht="12.75">
      <c r="A61" s="14"/>
      <c r="B61" s="266"/>
      <c r="C61" s="224"/>
      <c r="D61" s="224"/>
      <c r="E61" s="224"/>
      <c r="F61" s="224"/>
      <c r="G61" s="224"/>
      <c r="H61" s="14"/>
      <c r="I61" s="14"/>
      <c r="J61" s="14"/>
      <c r="K61" s="14"/>
      <c r="L61" s="14"/>
      <c r="M61" s="14"/>
      <c r="N61" s="14"/>
      <c r="O61" s="14"/>
      <c r="P61" s="14"/>
      <c r="Q61" s="14"/>
      <c r="R61" s="14"/>
    </row>
    <row r="62" spans="1:18" ht="12.75">
      <c r="A62" s="14"/>
      <c r="B62" s="266"/>
      <c r="C62" s="224"/>
      <c r="D62" s="224"/>
      <c r="E62" s="224"/>
      <c r="F62" s="224"/>
      <c r="G62" s="224"/>
      <c r="H62" s="14"/>
      <c r="I62" s="14"/>
      <c r="J62" s="14"/>
      <c r="K62" s="14"/>
      <c r="L62" s="14"/>
      <c r="M62" s="14"/>
      <c r="N62" s="14"/>
      <c r="O62" s="14"/>
      <c r="P62" s="14"/>
      <c r="Q62" s="14"/>
      <c r="R62" s="14"/>
    </row>
    <row r="63" spans="1:18" ht="12.75">
      <c r="A63" s="14"/>
      <c r="B63" s="266"/>
      <c r="C63" s="224"/>
      <c r="D63" s="224"/>
      <c r="E63" s="224"/>
      <c r="F63" s="224"/>
      <c r="G63" s="224"/>
      <c r="H63" s="14"/>
      <c r="I63" s="14"/>
      <c r="J63" s="14"/>
      <c r="K63" s="14"/>
      <c r="L63" s="14"/>
      <c r="M63" s="14"/>
      <c r="N63" s="14"/>
      <c r="O63" s="14"/>
      <c r="P63" s="14"/>
      <c r="Q63" s="14"/>
      <c r="R63" s="14"/>
    </row>
    <row r="64" spans="1:18" ht="12.75">
      <c r="A64" s="14"/>
      <c r="B64" s="266"/>
      <c r="C64" s="224"/>
      <c r="D64" s="224"/>
      <c r="E64" s="224"/>
      <c r="F64" s="224"/>
      <c r="G64" s="224"/>
      <c r="H64" s="14"/>
      <c r="I64" s="14"/>
      <c r="J64" s="14"/>
      <c r="K64" s="14"/>
      <c r="L64" s="14"/>
      <c r="M64" s="14"/>
      <c r="N64" s="14"/>
      <c r="O64" s="14"/>
      <c r="P64" s="14"/>
      <c r="Q64" s="14"/>
      <c r="R64" s="14"/>
    </row>
    <row r="65" spans="1:18" ht="12.75">
      <c r="A65" s="14"/>
      <c r="B65" s="266"/>
      <c r="C65" s="224"/>
      <c r="D65" s="224"/>
      <c r="E65" s="224"/>
      <c r="F65" s="224"/>
      <c r="G65" s="224"/>
      <c r="H65" s="14"/>
      <c r="I65" s="14"/>
      <c r="J65" s="14"/>
      <c r="K65" s="14"/>
      <c r="L65" s="14"/>
      <c r="M65" s="14"/>
      <c r="N65" s="14"/>
      <c r="O65" s="14"/>
      <c r="P65" s="14"/>
      <c r="Q65" s="14"/>
      <c r="R65" s="14"/>
    </row>
    <row r="66" spans="1:18" ht="12.75">
      <c r="A66" s="14"/>
      <c r="B66" s="266"/>
      <c r="C66" s="224"/>
      <c r="D66" s="224"/>
      <c r="E66" s="224"/>
      <c r="F66" s="224"/>
      <c r="G66" s="224"/>
      <c r="H66" s="14"/>
      <c r="I66" s="14"/>
      <c r="J66" s="14"/>
      <c r="K66" s="14"/>
      <c r="L66" s="14"/>
      <c r="M66" s="14"/>
      <c r="N66" s="14"/>
      <c r="O66" s="14"/>
      <c r="P66" s="14"/>
      <c r="Q66" s="14"/>
      <c r="R66" s="14"/>
    </row>
    <row r="67" spans="1:18" ht="12.75">
      <c r="A67" s="14"/>
      <c r="B67" s="266"/>
      <c r="C67" s="224"/>
      <c r="D67" s="224"/>
      <c r="E67" s="224"/>
      <c r="F67" s="224"/>
      <c r="G67" s="224"/>
      <c r="H67" s="14"/>
      <c r="I67" s="14"/>
      <c r="J67" s="14"/>
      <c r="K67" s="14"/>
      <c r="L67" s="14"/>
      <c r="M67" s="14"/>
      <c r="N67" s="14"/>
      <c r="O67" s="14"/>
      <c r="P67" s="14"/>
      <c r="Q67" s="14"/>
      <c r="R67" s="14"/>
    </row>
    <row r="68" spans="1:18" ht="12.75">
      <c r="A68" s="14"/>
      <c r="B68" s="266"/>
      <c r="C68" s="224"/>
      <c r="D68" s="224"/>
      <c r="E68" s="224"/>
      <c r="F68" s="224"/>
      <c r="G68" s="224"/>
      <c r="H68" s="14"/>
      <c r="I68" s="14"/>
      <c r="J68" s="14"/>
      <c r="K68" s="14"/>
      <c r="L68" s="14"/>
      <c r="M68" s="14"/>
      <c r="N68" s="14"/>
      <c r="O68" s="14"/>
      <c r="P68" s="14"/>
      <c r="Q68" s="14"/>
      <c r="R68" s="14"/>
    </row>
    <row r="69" spans="1:18" ht="12.75">
      <c r="A69" s="14"/>
      <c r="B69" s="266"/>
      <c r="C69" s="224"/>
      <c r="D69" s="224"/>
      <c r="E69" s="224"/>
      <c r="F69" s="224"/>
      <c r="G69" s="224"/>
      <c r="H69" s="14"/>
      <c r="I69" s="14"/>
      <c r="J69" s="14"/>
      <c r="K69" s="14"/>
      <c r="L69" s="14"/>
      <c r="M69" s="14"/>
      <c r="N69" s="14"/>
      <c r="O69" s="14"/>
      <c r="P69" s="14"/>
      <c r="Q69" s="14"/>
      <c r="R69" s="14"/>
    </row>
    <row r="70" spans="1:18" ht="12.75">
      <c r="A70" s="14"/>
      <c r="B70" s="266"/>
      <c r="C70" s="224"/>
      <c r="D70" s="224"/>
      <c r="E70" s="224"/>
      <c r="F70" s="224"/>
      <c r="G70" s="224"/>
      <c r="H70" s="14"/>
      <c r="I70" s="14"/>
      <c r="J70" s="14"/>
      <c r="K70" s="14"/>
      <c r="L70" s="14"/>
      <c r="M70" s="14"/>
      <c r="N70" s="14"/>
      <c r="O70" s="14"/>
      <c r="P70" s="14"/>
      <c r="Q70" s="14"/>
      <c r="R70" s="14"/>
    </row>
    <row r="71" spans="3:7" ht="12.75">
      <c r="C71" s="112"/>
      <c r="D71" s="112"/>
      <c r="E71" s="112"/>
      <c r="F71" s="112"/>
      <c r="G71" s="112"/>
    </row>
    <row r="72" spans="3:7" ht="12.75">
      <c r="C72" s="112"/>
      <c r="D72" s="112"/>
      <c r="E72" s="112"/>
      <c r="F72" s="112"/>
      <c r="G72" s="112"/>
    </row>
    <row r="73" spans="3:7" ht="12.75">
      <c r="C73" s="112"/>
      <c r="D73" s="112"/>
      <c r="E73" s="112"/>
      <c r="F73" s="112"/>
      <c r="G73" s="112"/>
    </row>
    <row r="74" spans="3:7" ht="12.75">
      <c r="C74" s="112"/>
      <c r="D74" s="112"/>
      <c r="E74" s="112"/>
      <c r="F74" s="112"/>
      <c r="G74" s="112"/>
    </row>
    <row r="75" spans="3:7" ht="12.75">
      <c r="C75" s="112"/>
      <c r="D75" s="112"/>
      <c r="E75" s="112"/>
      <c r="F75" s="112"/>
      <c r="G75" s="112"/>
    </row>
    <row r="76" spans="3:7" ht="12.75">
      <c r="C76" s="112"/>
      <c r="D76" s="112"/>
      <c r="E76" s="112"/>
      <c r="F76" s="112"/>
      <c r="G76" s="112"/>
    </row>
    <row r="77" spans="3:7" ht="12.75">
      <c r="C77" s="112"/>
      <c r="D77" s="112"/>
      <c r="E77" s="112"/>
      <c r="F77" s="112"/>
      <c r="G77" s="112"/>
    </row>
    <row r="78" spans="3:7" ht="12.75">
      <c r="C78" s="112"/>
      <c r="D78" s="112"/>
      <c r="E78" s="112"/>
      <c r="F78" s="112"/>
      <c r="G78" s="112"/>
    </row>
    <row r="79" spans="3:7" ht="12.75">
      <c r="C79" s="112"/>
      <c r="D79" s="112"/>
      <c r="E79" s="112"/>
      <c r="F79" s="112"/>
      <c r="G79" s="112"/>
    </row>
    <row r="80" spans="3:7" ht="12.75">
      <c r="C80" s="112"/>
      <c r="D80" s="112"/>
      <c r="E80" s="112"/>
      <c r="F80" s="112"/>
      <c r="G80" s="112"/>
    </row>
    <row r="81" spans="3:7" ht="12.75">
      <c r="C81" s="112"/>
      <c r="D81" s="112"/>
      <c r="E81" s="112"/>
      <c r="F81" s="112"/>
      <c r="G81" s="112"/>
    </row>
    <row r="82" spans="3:7" ht="12.75">
      <c r="C82" s="112"/>
      <c r="D82" s="112"/>
      <c r="E82" s="112"/>
      <c r="F82" s="112"/>
      <c r="G82" s="112"/>
    </row>
    <row r="83" spans="3:7" ht="12.75">
      <c r="C83" s="112"/>
      <c r="D83" s="112"/>
      <c r="E83" s="112"/>
      <c r="F83" s="112"/>
      <c r="G83" s="112"/>
    </row>
    <row r="84" spans="3:7" ht="12.75">
      <c r="C84" s="112"/>
      <c r="D84" s="112"/>
      <c r="E84" s="112"/>
      <c r="F84" s="112"/>
      <c r="G84" s="112"/>
    </row>
    <row r="85" spans="3:7" ht="12.75">
      <c r="C85" s="112"/>
      <c r="D85" s="112"/>
      <c r="E85" s="112"/>
      <c r="F85" s="112"/>
      <c r="G85" s="112"/>
    </row>
    <row r="86" spans="3:7" ht="12.75">
      <c r="C86" s="112"/>
      <c r="D86" s="112"/>
      <c r="E86" s="112"/>
      <c r="F86" s="112"/>
      <c r="G86" s="112"/>
    </row>
    <row r="87" spans="3:7" ht="12.75">
      <c r="C87" s="112"/>
      <c r="D87" s="112"/>
      <c r="E87" s="112"/>
      <c r="F87" s="112"/>
      <c r="G87" s="112"/>
    </row>
    <row r="88" spans="3:7" ht="12.75">
      <c r="C88" s="112"/>
      <c r="D88" s="112"/>
      <c r="E88" s="112"/>
      <c r="F88" s="112"/>
      <c r="G88" s="112"/>
    </row>
    <row r="89" spans="3:7" ht="12.75">
      <c r="C89" s="112"/>
      <c r="D89" s="112"/>
      <c r="E89" s="112"/>
      <c r="F89" s="112"/>
      <c r="G89" s="112"/>
    </row>
    <row r="90" spans="3:7" ht="12.75">
      <c r="C90" s="112"/>
      <c r="D90" s="112"/>
      <c r="E90" s="112"/>
      <c r="F90" s="112"/>
      <c r="G90" s="112"/>
    </row>
    <row r="91" spans="3:7" ht="12.75">
      <c r="C91" s="112"/>
      <c r="D91" s="112"/>
      <c r="E91" s="112"/>
      <c r="F91" s="112"/>
      <c r="G91" s="112"/>
    </row>
    <row r="92" spans="3:7" ht="12.75">
      <c r="C92" s="112"/>
      <c r="D92" s="112"/>
      <c r="E92" s="112"/>
      <c r="F92" s="112"/>
      <c r="G92" s="112"/>
    </row>
    <row r="93" spans="3:7" ht="12.75">
      <c r="C93" s="112"/>
      <c r="D93" s="112"/>
      <c r="E93" s="112"/>
      <c r="F93" s="112"/>
      <c r="G93" s="112"/>
    </row>
    <row r="94" spans="3:7" ht="12.75">
      <c r="C94" s="112"/>
      <c r="D94" s="112"/>
      <c r="E94" s="112"/>
      <c r="F94" s="112"/>
      <c r="G94" s="112"/>
    </row>
    <row r="95" spans="3:7" ht="12.75">
      <c r="C95" s="112"/>
      <c r="D95" s="112"/>
      <c r="E95" s="112"/>
      <c r="F95" s="112"/>
      <c r="G95" s="112"/>
    </row>
    <row r="96" spans="3:7" ht="12.75">
      <c r="C96" s="112"/>
      <c r="D96" s="112"/>
      <c r="E96" s="112"/>
      <c r="F96" s="112"/>
      <c r="G96" s="112"/>
    </row>
    <row r="97" spans="3:7" ht="12.75">
      <c r="C97" s="112"/>
      <c r="D97" s="112"/>
      <c r="E97" s="112"/>
      <c r="F97" s="112"/>
      <c r="G97" s="112"/>
    </row>
    <row r="98" spans="3:7" ht="12.75">
      <c r="C98" s="112"/>
      <c r="D98" s="112"/>
      <c r="E98" s="112"/>
      <c r="F98" s="112"/>
      <c r="G98" s="112"/>
    </row>
    <row r="99" spans="3:7" ht="12.75">
      <c r="C99" s="112"/>
      <c r="D99" s="112"/>
      <c r="E99" s="112"/>
      <c r="F99" s="112"/>
      <c r="G99" s="112"/>
    </row>
    <row r="100" spans="3:7" ht="12.75">
      <c r="C100" s="112"/>
      <c r="D100" s="112"/>
      <c r="E100" s="112"/>
      <c r="F100" s="112"/>
      <c r="G100" s="112"/>
    </row>
    <row r="101" spans="3:7" ht="12.75">
      <c r="C101" s="112"/>
      <c r="D101" s="112"/>
      <c r="E101" s="112"/>
      <c r="F101" s="112"/>
      <c r="G101" s="112"/>
    </row>
    <row r="102" spans="3:7" ht="12.75">
      <c r="C102" s="112"/>
      <c r="D102" s="112"/>
      <c r="E102" s="112"/>
      <c r="F102" s="112"/>
      <c r="G102" s="112"/>
    </row>
    <row r="103" spans="3:7" ht="12.75">
      <c r="C103" s="112"/>
      <c r="D103" s="112"/>
      <c r="E103" s="112"/>
      <c r="F103" s="112"/>
      <c r="G103" s="112"/>
    </row>
    <row r="104" spans="3:7" ht="12.75">
      <c r="C104" s="112"/>
      <c r="D104" s="112"/>
      <c r="E104" s="112"/>
      <c r="F104" s="112"/>
      <c r="G104" s="112"/>
    </row>
    <row r="105" spans="3:7" ht="12.75">
      <c r="C105" s="112"/>
      <c r="D105" s="112"/>
      <c r="E105" s="112"/>
      <c r="F105" s="112"/>
      <c r="G105" s="112"/>
    </row>
    <row r="106" spans="3:7" ht="12.75">
      <c r="C106" s="112"/>
      <c r="D106" s="112"/>
      <c r="E106" s="112"/>
      <c r="F106" s="112"/>
      <c r="G106" s="112"/>
    </row>
    <row r="107" spans="3:7" ht="12.75">
      <c r="C107" s="112"/>
      <c r="D107" s="112"/>
      <c r="E107" s="112"/>
      <c r="F107" s="112"/>
      <c r="G107" s="112"/>
    </row>
    <row r="108" spans="3:7" ht="12.75">
      <c r="C108" s="112"/>
      <c r="D108" s="112"/>
      <c r="E108" s="112"/>
      <c r="F108" s="112"/>
      <c r="G108" s="112"/>
    </row>
    <row r="109" spans="3:7" ht="12.75">
      <c r="C109" s="112"/>
      <c r="D109" s="112"/>
      <c r="E109" s="112"/>
      <c r="F109" s="112"/>
      <c r="G109" s="112"/>
    </row>
    <row r="110" spans="3:7" ht="12.75">
      <c r="C110" s="112"/>
      <c r="D110" s="112"/>
      <c r="E110" s="112"/>
      <c r="F110" s="112"/>
      <c r="G110" s="112"/>
    </row>
    <row r="111" spans="3:7" ht="12.75">
      <c r="C111" s="112"/>
      <c r="D111" s="112"/>
      <c r="E111" s="112"/>
      <c r="F111" s="112"/>
      <c r="G111" s="112"/>
    </row>
    <row r="112" spans="3:7" ht="12.75">
      <c r="C112" s="112"/>
      <c r="D112" s="112"/>
      <c r="E112" s="112"/>
      <c r="F112" s="112"/>
      <c r="G112" s="112"/>
    </row>
    <row r="113" spans="3:7" ht="12.75">
      <c r="C113" s="112"/>
      <c r="D113" s="112"/>
      <c r="E113" s="112"/>
      <c r="F113" s="112"/>
      <c r="G113" s="112"/>
    </row>
    <row r="114" spans="3:7" ht="12.75">
      <c r="C114" s="112"/>
      <c r="D114" s="112"/>
      <c r="E114" s="112"/>
      <c r="F114" s="112"/>
      <c r="G114" s="112"/>
    </row>
    <row r="115" spans="3:7" ht="12.75">
      <c r="C115" s="112"/>
      <c r="D115" s="112"/>
      <c r="E115" s="112"/>
      <c r="F115" s="112"/>
      <c r="G115" s="112"/>
    </row>
    <row r="116" spans="3:7" ht="12.75">
      <c r="C116" s="112"/>
      <c r="D116" s="112"/>
      <c r="E116" s="112"/>
      <c r="F116" s="112"/>
      <c r="G116" s="112"/>
    </row>
    <row r="117" spans="3:7" ht="12.75">
      <c r="C117" s="112"/>
      <c r="D117" s="112"/>
      <c r="E117" s="112"/>
      <c r="F117" s="112"/>
      <c r="G117" s="112"/>
    </row>
    <row r="118" spans="3:7" ht="12.75">
      <c r="C118" s="112"/>
      <c r="D118" s="112"/>
      <c r="E118" s="112"/>
      <c r="F118" s="112"/>
      <c r="G118" s="112"/>
    </row>
    <row r="119" spans="3:7" ht="12.75">
      <c r="C119" s="112"/>
      <c r="D119" s="112"/>
      <c r="E119" s="112"/>
      <c r="F119" s="112"/>
      <c r="G119" s="112"/>
    </row>
    <row r="120" spans="3:7" ht="12.75">
      <c r="C120" s="112"/>
      <c r="D120" s="112"/>
      <c r="E120" s="112"/>
      <c r="F120" s="112"/>
      <c r="G120" s="112"/>
    </row>
    <row r="121" spans="3:7" ht="12.75">
      <c r="C121" s="112"/>
      <c r="D121" s="112"/>
      <c r="E121" s="112"/>
      <c r="F121" s="112"/>
      <c r="G121" s="112"/>
    </row>
    <row r="122" spans="3:7" ht="12.75">
      <c r="C122" s="112"/>
      <c r="D122" s="112"/>
      <c r="E122" s="112"/>
      <c r="F122" s="112"/>
      <c r="G122" s="112"/>
    </row>
    <row r="123" spans="3:7" ht="12.75">
      <c r="C123" s="112"/>
      <c r="D123" s="112"/>
      <c r="E123" s="112"/>
      <c r="F123" s="112"/>
      <c r="G123" s="112"/>
    </row>
    <row r="124" spans="3:7" ht="12.75">
      <c r="C124" s="112"/>
      <c r="D124" s="112"/>
      <c r="E124" s="112"/>
      <c r="F124" s="112"/>
      <c r="G124" s="112"/>
    </row>
    <row r="125" spans="3:7" ht="12.75">
      <c r="C125" s="112"/>
      <c r="D125" s="112"/>
      <c r="E125" s="112"/>
      <c r="F125" s="112"/>
      <c r="G125" s="112"/>
    </row>
    <row r="126" spans="3:7" ht="12.75">
      <c r="C126" s="112"/>
      <c r="D126" s="112"/>
      <c r="E126" s="112"/>
      <c r="F126" s="112"/>
      <c r="G126" s="112"/>
    </row>
    <row r="127" spans="3:7" ht="12.75">
      <c r="C127" s="112"/>
      <c r="D127" s="112"/>
      <c r="E127" s="112"/>
      <c r="F127" s="112"/>
      <c r="G127" s="112"/>
    </row>
    <row r="128" spans="3:7" ht="12.75">
      <c r="C128" s="112"/>
      <c r="D128" s="112"/>
      <c r="E128" s="112"/>
      <c r="F128" s="112"/>
      <c r="G128" s="112"/>
    </row>
    <row r="129" spans="3:7" ht="12.75">
      <c r="C129" s="112"/>
      <c r="D129" s="112"/>
      <c r="E129" s="112"/>
      <c r="F129" s="112"/>
      <c r="G129" s="112"/>
    </row>
    <row r="130" spans="3:7" ht="12.75">
      <c r="C130" s="112"/>
      <c r="D130" s="112"/>
      <c r="E130" s="112"/>
      <c r="F130" s="112"/>
      <c r="G130" s="112"/>
    </row>
    <row r="131" spans="3:7" ht="12.75">
      <c r="C131" s="112"/>
      <c r="D131" s="112"/>
      <c r="E131" s="112"/>
      <c r="F131" s="112"/>
      <c r="G131" s="112"/>
    </row>
    <row r="132" spans="3:7" ht="12.75">
      <c r="C132" s="112"/>
      <c r="D132" s="112"/>
      <c r="E132" s="112"/>
      <c r="F132" s="112"/>
      <c r="G132" s="112"/>
    </row>
    <row r="133" spans="3:7" ht="12.75">
      <c r="C133" s="112"/>
      <c r="D133" s="112"/>
      <c r="E133" s="112"/>
      <c r="F133" s="112"/>
      <c r="G133" s="112"/>
    </row>
  </sheetData>
  <mergeCells count="1">
    <mergeCell ref="B1:F1"/>
  </mergeCells>
  <printOptions/>
  <pageMargins left="0.75" right="0.75" top="1" bottom="1" header="0.5" footer="0.5"/>
  <pageSetup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dimension ref="A1:R70"/>
  <sheetViews>
    <sheetView workbookViewId="0" topLeftCell="A1">
      <selection activeCell="A1" sqref="A1"/>
    </sheetView>
  </sheetViews>
  <sheetFormatPr defaultColWidth="11.421875" defaultRowHeight="12.75"/>
  <cols>
    <col min="1" max="1" width="2.7109375" style="113" customWidth="1"/>
    <col min="2" max="2" width="19.28125" style="113" customWidth="1"/>
    <col min="3" max="16384" width="11.421875" style="113" customWidth="1"/>
  </cols>
  <sheetData>
    <row r="1" spans="1:18" ht="69.75" customHeight="1">
      <c r="A1" s="228"/>
      <c r="B1" s="296" t="s">
        <v>479</v>
      </c>
      <c r="C1" s="299"/>
      <c r="D1" s="299"/>
      <c r="E1" s="299"/>
      <c r="F1" s="299"/>
      <c r="G1" s="228"/>
      <c r="H1" s="228"/>
      <c r="I1" s="228"/>
      <c r="J1" s="228"/>
      <c r="K1" s="228"/>
      <c r="L1" s="228"/>
      <c r="M1" s="228"/>
      <c r="N1" s="228"/>
      <c r="O1" s="228"/>
      <c r="P1" s="228"/>
      <c r="Q1" s="228"/>
      <c r="R1" s="228"/>
    </row>
    <row r="2" spans="1:18" ht="12.75" thickBot="1">
      <c r="A2" s="228"/>
      <c r="B2" s="228"/>
      <c r="C2" s="228"/>
      <c r="D2" s="228"/>
      <c r="E2" s="228"/>
      <c r="F2" s="228"/>
      <c r="G2" s="228"/>
      <c r="H2" s="228"/>
      <c r="I2" s="228"/>
      <c r="J2" s="228"/>
      <c r="K2" s="228"/>
      <c r="L2" s="228"/>
      <c r="M2" s="228"/>
      <c r="N2" s="228"/>
      <c r="O2" s="228"/>
      <c r="P2" s="228"/>
      <c r="Q2" s="228"/>
      <c r="R2" s="228"/>
    </row>
    <row r="3" spans="1:18" s="145" customFormat="1" ht="39">
      <c r="A3" s="228"/>
      <c r="B3" s="267" t="s">
        <v>100</v>
      </c>
      <c r="C3" s="219" t="s">
        <v>396</v>
      </c>
      <c r="D3" s="219" t="s">
        <v>397</v>
      </c>
      <c r="E3" s="219" t="s">
        <v>75</v>
      </c>
      <c r="F3" s="219" t="s">
        <v>399</v>
      </c>
      <c r="G3" s="219" t="s">
        <v>400</v>
      </c>
      <c r="H3" s="248" t="s">
        <v>92</v>
      </c>
      <c r="I3" s="228"/>
      <c r="J3" s="228"/>
      <c r="K3" s="228"/>
      <c r="L3" s="228"/>
      <c r="M3" s="228"/>
      <c r="N3" s="228"/>
      <c r="O3" s="228"/>
      <c r="P3" s="228"/>
      <c r="Q3" s="228"/>
      <c r="R3" s="228"/>
    </row>
    <row r="4" spans="1:18" s="145" customFormat="1" ht="24">
      <c r="A4" s="228"/>
      <c r="B4" s="173"/>
      <c r="C4" s="259" t="s">
        <v>402</v>
      </c>
      <c r="D4" s="259" t="s">
        <v>403</v>
      </c>
      <c r="E4" s="259" t="s">
        <v>404</v>
      </c>
      <c r="F4" s="259" t="s">
        <v>402</v>
      </c>
      <c r="G4" s="259" t="s">
        <v>402</v>
      </c>
      <c r="H4" s="260"/>
      <c r="I4" s="228"/>
      <c r="J4" s="228"/>
      <c r="K4" s="228"/>
      <c r="L4" s="228"/>
      <c r="M4" s="228"/>
      <c r="N4" s="228"/>
      <c r="O4" s="228"/>
      <c r="P4" s="228"/>
      <c r="Q4" s="228"/>
      <c r="R4" s="228"/>
    </row>
    <row r="5" spans="1:18" s="145" customFormat="1" ht="12.75">
      <c r="A5" s="228"/>
      <c r="B5" s="188" t="s">
        <v>443</v>
      </c>
      <c r="C5" s="189">
        <v>1.5</v>
      </c>
      <c r="D5" s="190"/>
      <c r="E5" s="190"/>
      <c r="F5" s="190"/>
      <c r="G5" s="190">
        <f>C5+D5+E5*1.9+F5</f>
        <v>1.5</v>
      </c>
      <c r="H5" s="191">
        <v>2005</v>
      </c>
      <c r="I5" s="228"/>
      <c r="J5" s="228"/>
      <c r="K5" s="228"/>
      <c r="L5" s="228"/>
      <c r="M5" s="228"/>
      <c r="N5" s="228"/>
      <c r="O5" s="228"/>
      <c r="P5" s="228"/>
      <c r="Q5" s="228"/>
      <c r="R5" s="228"/>
    </row>
    <row r="6" spans="1:18" ht="12.75">
      <c r="A6" s="228"/>
      <c r="B6" s="2" t="s">
        <v>474</v>
      </c>
      <c r="C6" s="192">
        <v>0.1</v>
      </c>
      <c r="D6" s="170">
        <v>0.44</v>
      </c>
      <c r="E6" s="170"/>
      <c r="F6" s="170"/>
      <c r="G6" s="135">
        <f>C6+D6+E6*1.9+F6</f>
        <v>0.54</v>
      </c>
      <c r="H6" s="89">
        <v>2006</v>
      </c>
      <c r="I6" s="228"/>
      <c r="J6" s="228"/>
      <c r="K6" s="228"/>
      <c r="L6" s="228"/>
      <c r="M6" s="228"/>
      <c r="N6" s="228"/>
      <c r="O6" s="228"/>
      <c r="P6" s="228"/>
      <c r="Q6" s="228"/>
      <c r="R6" s="228"/>
    </row>
    <row r="7" spans="1:18" ht="12.75">
      <c r="A7" s="228"/>
      <c r="B7" s="3" t="s">
        <v>270</v>
      </c>
      <c r="C7" s="193">
        <v>0.7</v>
      </c>
      <c r="D7" s="194"/>
      <c r="E7" s="194"/>
      <c r="F7" s="194"/>
      <c r="G7" s="195">
        <f>C7+D7+E7*1.9+F7</f>
        <v>0.7</v>
      </c>
      <c r="H7" s="107">
        <v>2006</v>
      </c>
      <c r="I7" s="228"/>
      <c r="J7" s="228"/>
      <c r="K7" s="228"/>
      <c r="L7" s="228"/>
      <c r="M7" s="228"/>
      <c r="N7" s="228"/>
      <c r="O7" s="228"/>
      <c r="P7" s="228"/>
      <c r="Q7" s="228"/>
      <c r="R7" s="228"/>
    </row>
    <row r="8" spans="1:18" ht="13.5" thickBot="1">
      <c r="A8" s="228"/>
      <c r="B8" s="196" t="s">
        <v>12</v>
      </c>
      <c r="C8" s="197">
        <f>SUM(C5:C7)</f>
        <v>2.3</v>
      </c>
      <c r="D8" s="128">
        <f>SUM(D5:D7)</f>
        <v>0.44</v>
      </c>
      <c r="E8" s="128">
        <f>SUM(E5:E7)</f>
        <v>0</v>
      </c>
      <c r="F8" s="128">
        <f>SUM(F5:F7)</f>
        <v>0</v>
      </c>
      <c r="G8" s="128">
        <f>SUM(G5:G7)</f>
        <v>2.74</v>
      </c>
      <c r="H8" s="198"/>
      <c r="I8" s="228"/>
      <c r="J8" s="228"/>
      <c r="K8" s="228"/>
      <c r="L8" s="228"/>
      <c r="M8" s="228"/>
      <c r="N8" s="228"/>
      <c r="O8" s="228"/>
      <c r="P8" s="228"/>
      <c r="Q8" s="228"/>
      <c r="R8" s="228"/>
    </row>
    <row r="9" spans="1:18" ht="12">
      <c r="A9" s="228"/>
      <c r="B9" s="228"/>
      <c r="C9" s="228"/>
      <c r="D9" s="228"/>
      <c r="E9" s="228"/>
      <c r="F9" s="228"/>
      <c r="G9" s="228"/>
      <c r="H9" s="228"/>
      <c r="I9" s="228"/>
      <c r="J9" s="228"/>
      <c r="K9" s="228"/>
      <c r="L9" s="228"/>
      <c r="M9" s="228"/>
      <c r="N9" s="228"/>
      <c r="O9" s="228"/>
      <c r="P9" s="228"/>
      <c r="Q9" s="228"/>
      <c r="R9" s="228"/>
    </row>
    <row r="10" spans="1:18" ht="13.5">
      <c r="A10" s="228"/>
      <c r="B10" s="241" t="s">
        <v>394</v>
      </c>
      <c r="C10" s="231"/>
      <c r="D10" s="231"/>
      <c r="E10" s="228"/>
      <c r="F10" s="228"/>
      <c r="G10" s="228"/>
      <c r="H10" s="228"/>
      <c r="I10" s="228"/>
      <c r="J10" s="228"/>
      <c r="K10" s="228"/>
      <c r="L10" s="228"/>
      <c r="M10" s="228"/>
      <c r="N10" s="228"/>
      <c r="O10" s="228"/>
      <c r="P10" s="228"/>
      <c r="Q10" s="228"/>
      <c r="R10" s="228"/>
    </row>
    <row r="11" spans="1:18" ht="12">
      <c r="A11" s="228"/>
      <c r="B11" s="241" t="s">
        <v>502</v>
      </c>
      <c r="C11" s="231"/>
      <c r="D11" s="231"/>
      <c r="E11" s="228"/>
      <c r="F11" s="228"/>
      <c r="G11" s="228"/>
      <c r="H11" s="228"/>
      <c r="I11" s="228"/>
      <c r="J11" s="228"/>
      <c r="K11" s="228"/>
      <c r="L11" s="228"/>
      <c r="M11" s="228"/>
      <c r="N11" s="228"/>
      <c r="O11" s="228"/>
      <c r="P11" s="228"/>
      <c r="Q11" s="228"/>
      <c r="R11" s="228"/>
    </row>
    <row r="12" spans="1:18" ht="12">
      <c r="A12" s="228"/>
      <c r="B12" s="256" t="s">
        <v>90</v>
      </c>
      <c r="C12" s="228"/>
      <c r="D12" s="228"/>
      <c r="E12" s="228"/>
      <c r="F12" s="228"/>
      <c r="G12" s="228"/>
      <c r="H12" s="228"/>
      <c r="I12" s="228"/>
      <c r="J12" s="228"/>
      <c r="K12" s="228"/>
      <c r="L12" s="228"/>
      <c r="M12" s="228"/>
      <c r="N12" s="228"/>
      <c r="O12" s="228"/>
      <c r="P12" s="228"/>
      <c r="Q12" s="228"/>
      <c r="R12" s="228"/>
    </row>
    <row r="13" spans="1:18" ht="12">
      <c r="A13" s="228"/>
      <c r="B13" s="256" t="s">
        <v>101</v>
      </c>
      <c r="C13" s="228"/>
      <c r="D13" s="228"/>
      <c r="E13" s="228"/>
      <c r="F13" s="228"/>
      <c r="G13" s="228"/>
      <c r="H13" s="228"/>
      <c r="I13" s="228"/>
      <c r="J13" s="228"/>
      <c r="K13" s="228"/>
      <c r="L13" s="228"/>
      <c r="M13" s="228"/>
      <c r="N13" s="228"/>
      <c r="O13" s="228"/>
      <c r="P13" s="228"/>
      <c r="Q13" s="228"/>
      <c r="R13" s="228"/>
    </row>
    <row r="14" spans="1:18" ht="12">
      <c r="A14" s="228"/>
      <c r="B14" s="228"/>
      <c r="C14" s="228"/>
      <c r="D14" s="228"/>
      <c r="E14" s="228"/>
      <c r="F14" s="228"/>
      <c r="G14" s="228"/>
      <c r="H14" s="228"/>
      <c r="I14" s="228"/>
      <c r="J14" s="228"/>
      <c r="K14" s="228"/>
      <c r="L14" s="228"/>
      <c r="M14" s="228"/>
      <c r="N14" s="228"/>
      <c r="O14" s="228"/>
      <c r="P14" s="228"/>
      <c r="Q14" s="228"/>
      <c r="R14" s="228"/>
    </row>
    <row r="15" spans="1:18" ht="12">
      <c r="A15" s="228"/>
      <c r="B15" s="228"/>
      <c r="C15" s="228"/>
      <c r="D15" s="228"/>
      <c r="E15" s="228"/>
      <c r="F15" s="228"/>
      <c r="G15" s="228"/>
      <c r="H15" s="228"/>
      <c r="I15" s="228"/>
      <c r="J15" s="228"/>
      <c r="K15" s="228"/>
      <c r="L15" s="228"/>
      <c r="M15" s="228"/>
      <c r="N15" s="228"/>
      <c r="O15" s="228"/>
      <c r="P15" s="228"/>
      <c r="Q15" s="228"/>
      <c r="R15" s="228"/>
    </row>
    <row r="16" spans="1:18" ht="12">
      <c r="A16" s="228"/>
      <c r="B16" s="228"/>
      <c r="C16" s="228"/>
      <c r="D16" s="228"/>
      <c r="E16" s="228"/>
      <c r="F16" s="228"/>
      <c r="G16" s="228"/>
      <c r="H16" s="228"/>
      <c r="I16" s="228"/>
      <c r="J16" s="228"/>
      <c r="K16" s="228"/>
      <c r="L16" s="228"/>
      <c r="M16" s="228"/>
      <c r="N16" s="228"/>
      <c r="O16" s="228"/>
      <c r="P16" s="228"/>
      <c r="Q16" s="228"/>
      <c r="R16" s="228"/>
    </row>
    <row r="17" spans="1:18" ht="12">
      <c r="A17" s="228"/>
      <c r="B17" s="228"/>
      <c r="C17" s="228"/>
      <c r="D17" s="228"/>
      <c r="E17" s="228"/>
      <c r="F17" s="228"/>
      <c r="G17" s="228"/>
      <c r="H17" s="228"/>
      <c r="I17" s="228"/>
      <c r="J17" s="228"/>
      <c r="K17" s="228"/>
      <c r="L17" s="228"/>
      <c r="M17" s="228"/>
      <c r="N17" s="228"/>
      <c r="O17" s="228"/>
      <c r="P17" s="228"/>
      <c r="Q17" s="228"/>
      <c r="R17" s="228"/>
    </row>
    <row r="18" spans="1:18" ht="12">
      <c r="A18" s="228"/>
      <c r="B18" s="228"/>
      <c r="C18" s="228"/>
      <c r="D18" s="228"/>
      <c r="E18" s="228"/>
      <c r="F18" s="228"/>
      <c r="G18" s="228"/>
      <c r="H18" s="228"/>
      <c r="I18" s="228"/>
      <c r="J18" s="228"/>
      <c r="K18" s="228"/>
      <c r="L18" s="228"/>
      <c r="M18" s="228"/>
      <c r="N18" s="228"/>
      <c r="O18" s="228"/>
      <c r="P18" s="228"/>
      <c r="Q18" s="228"/>
      <c r="R18" s="228"/>
    </row>
    <row r="19" spans="1:18" ht="12">
      <c r="A19" s="228"/>
      <c r="B19" s="228"/>
      <c r="C19" s="228"/>
      <c r="D19" s="228"/>
      <c r="E19" s="228"/>
      <c r="F19" s="228"/>
      <c r="G19" s="228"/>
      <c r="H19" s="228"/>
      <c r="I19" s="228"/>
      <c r="J19" s="228"/>
      <c r="K19" s="228"/>
      <c r="L19" s="228"/>
      <c r="M19" s="228"/>
      <c r="N19" s="228"/>
      <c r="O19" s="228"/>
      <c r="P19" s="228"/>
      <c r="Q19" s="228"/>
      <c r="R19" s="228"/>
    </row>
    <row r="20" spans="1:18" ht="12">
      <c r="A20" s="228"/>
      <c r="B20" s="228"/>
      <c r="C20" s="228"/>
      <c r="D20" s="228"/>
      <c r="E20" s="228"/>
      <c r="F20" s="228"/>
      <c r="G20" s="228"/>
      <c r="H20" s="228"/>
      <c r="I20" s="228"/>
      <c r="J20" s="228"/>
      <c r="K20" s="228"/>
      <c r="L20" s="228"/>
      <c r="M20" s="228"/>
      <c r="N20" s="228"/>
      <c r="O20" s="228"/>
      <c r="P20" s="228"/>
      <c r="Q20" s="228"/>
      <c r="R20" s="228"/>
    </row>
    <row r="21" spans="1:18" ht="12">
      <c r="A21" s="228"/>
      <c r="B21" s="228"/>
      <c r="C21" s="228"/>
      <c r="D21" s="228"/>
      <c r="E21" s="228"/>
      <c r="F21" s="228"/>
      <c r="G21" s="228"/>
      <c r="H21" s="228"/>
      <c r="I21" s="228"/>
      <c r="J21" s="228"/>
      <c r="K21" s="228"/>
      <c r="L21" s="228"/>
      <c r="M21" s="228"/>
      <c r="N21" s="228"/>
      <c r="O21" s="228"/>
      <c r="P21" s="228"/>
      <c r="Q21" s="228"/>
      <c r="R21" s="228"/>
    </row>
    <row r="22" spans="1:18" ht="12">
      <c r="A22" s="228"/>
      <c r="B22" s="228"/>
      <c r="C22" s="228"/>
      <c r="D22" s="228"/>
      <c r="E22" s="228"/>
      <c r="F22" s="228"/>
      <c r="G22" s="228"/>
      <c r="H22" s="228"/>
      <c r="I22" s="228"/>
      <c r="J22" s="228"/>
      <c r="K22" s="228"/>
      <c r="L22" s="228"/>
      <c r="M22" s="228"/>
      <c r="N22" s="228"/>
      <c r="O22" s="228"/>
      <c r="P22" s="228"/>
      <c r="Q22" s="228"/>
      <c r="R22" s="228"/>
    </row>
    <row r="23" spans="1:18" ht="12">
      <c r="A23" s="228"/>
      <c r="B23" s="228"/>
      <c r="C23" s="228"/>
      <c r="D23" s="228"/>
      <c r="E23" s="228"/>
      <c r="F23" s="228"/>
      <c r="G23" s="228"/>
      <c r="H23" s="228"/>
      <c r="I23" s="228"/>
      <c r="J23" s="228"/>
      <c r="K23" s="228"/>
      <c r="L23" s="228"/>
      <c r="M23" s="228"/>
      <c r="N23" s="228"/>
      <c r="O23" s="228"/>
      <c r="P23" s="228"/>
      <c r="Q23" s="228"/>
      <c r="R23" s="228"/>
    </row>
    <row r="24" spans="1:18" ht="12">
      <c r="A24" s="228"/>
      <c r="B24" s="228"/>
      <c r="C24" s="228"/>
      <c r="D24" s="228"/>
      <c r="E24" s="228"/>
      <c r="F24" s="228"/>
      <c r="G24" s="228"/>
      <c r="H24" s="228"/>
      <c r="I24" s="228"/>
      <c r="J24" s="228"/>
      <c r="K24" s="228"/>
      <c r="L24" s="228"/>
      <c r="M24" s="228"/>
      <c r="N24" s="228"/>
      <c r="O24" s="228"/>
      <c r="P24" s="228"/>
      <c r="Q24" s="228"/>
      <c r="R24" s="228"/>
    </row>
    <row r="25" spans="1:18" ht="12">
      <c r="A25" s="228"/>
      <c r="B25" s="228"/>
      <c r="C25" s="228"/>
      <c r="D25" s="228"/>
      <c r="E25" s="228"/>
      <c r="F25" s="228"/>
      <c r="G25" s="228"/>
      <c r="H25" s="228"/>
      <c r="I25" s="228"/>
      <c r="J25" s="228"/>
      <c r="K25" s="228"/>
      <c r="L25" s="228"/>
      <c r="M25" s="228"/>
      <c r="N25" s="228"/>
      <c r="O25" s="228"/>
      <c r="P25" s="228"/>
      <c r="Q25" s="228"/>
      <c r="R25" s="228"/>
    </row>
    <row r="26" spans="1:18" ht="12">
      <c r="A26" s="228"/>
      <c r="B26" s="228"/>
      <c r="C26" s="228"/>
      <c r="D26" s="228"/>
      <c r="E26" s="228"/>
      <c r="F26" s="228"/>
      <c r="G26" s="228"/>
      <c r="H26" s="228"/>
      <c r="I26" s="228"/>
      <c r="J26" s="228"/>
      <c r="K26" s="228"/>
      <c r="L26" s="228"/>
      <c r="M26" s="228"/>
      <c r="N26" s="228"/>
      <c r="O26" s="228"/>
      <c r="P26" s="228"/>
      <c r="Q26" s="228"/>
      <c r="R26" s="228"/>
    </row>
    <row r="27" spans="1:18" ht="12">
      <c r="A27" s="228"/>
      <c r="B27" s="228"/>
      <c r="C27" s="228"/>
      <c r="D27" s="228"/>
      <c r="E27" s="228"/>
      <c r="F27" s="228"/>
      <c r="G27" s="228"/>
      <c r="H27" s="228"/>
      <c r="I27" s="228"/>
      <c r="J27" s="228"/>
      <c r="K27" s="228"/>
      <c r="L27" s="228"/>
      <c r="M27" s="228"/>
      <c r="N27" s="228"/>
      <c r="O27" s="228"/>
      <c r="P27" s="228"/>
      <c r="Q27" s="228"/>
      <c r="R27" s="228"/>
    </row>
    <row r="28" spans="1:18" ht="12">
      <c r="A28" s="228"/>
      <c r="B28" s="228"/>
      <c r="C28" s="228"/>
      <c r="D28" s="228"/>
      <c r="E28" s="228"/>
      <c r="F28" s="228"/>
      <c r="G28" s="228"/>
      <c r="H28" s="228"/>
      <c r="I28" s="228"/>
      <c r="J28" s="228"/>
      <c r="K28" s="228"/>
      <c r="L28" s="228"/>
      <c r="M28" s="228"/>
      <c r="N28" s="228"/>
      <c r="O28" s="228"/>
      <c r="P28" s="228"/>
      <c r="Q28" s="228"/>
      <c r="R28" s="228"/>
    </row>
    <row r="29" spans="1:18" ht="12">
      <c r="A29" s="228"/>
      <c r="B29" s="228"/>
      <c r="C29" s="228"/>
      <c r="D29" s="228"/>
      <c r="E29" s="228"/>
      <c r="F29" s="228"/>
      <c r="G29" s="228"/>
      <c r="H29" s="228"/>
      <c r="I29" s="228"/>
      <c r="J29" s="228"/>
      <c r="K29" s="228"/>
      <c r="L29" s="228"/>
      <c r="M29" s="228"/>
      <c r="N29" s="228"/>
      <c r="O29" s="228"/>
      <c r="P29" s="228"/>
      <c r="Q29" s="228"/>
      <c r="R29" s="228"/>
    </row>
    <row r="30" spans="1:18" ht="12">
      <c r="A30" s="228"/>
      <c r="B30" s="228"/>
      <c r="C30" s="228"/>
      <c r="D30" s="228"/>
      <c r="E30" s="228"/>
      <c r="F30" s="228"/>
      <c r="G30" s="228"/>
      <c r="H30" s="228"/>
      <c r="I30" s="228"/>
      <c r="J30" s="228"/>
      <c r="K30" s="228"/>
      <c r="L30" s="228"/>
      <c r="M30" s="228"/>
      <c r="N30" s="228"/>
      <c r="O30" s="228"/>
      <c r="P30" s="228"/>
      <c r="Q30" s="228"/>
      <c r="R30" s="228"/>
    </row>
    <row r="31" spans="1:18" ht="12">
      <c r="A31" s="228"/>
      <c r="B31" s="228"/>
      <c r="C31" s="228"/>
      <c r="D31" s="228"/>
      <c r="E31" s="228"/>
      <c r="F31" s="228"/>
      <c r="G31" s="228"/>
      <c r="H31" s="228"/>
      <c r="I31" s="228"/>
      <c r="J31" s="228"/>
      <c r="K31" s="228"/>
      <c r="L31" s="228"/>
      <c r="M31" s="228"/>
      <c r="N31" s="228"/>
      <c r="O31" s="228"/>
      <c r="P31" s="228"/>
      <c r="Q31" s="228"/>
      <c r="R31" s="228"/>
    </row>
    <row r="32" spans="1:18" ht="12">
      <c r="A32" s="228"/>
      <c r="B32" s="228"/>
      <c r="C32" s="228"/>
      <c r="D32" s="228"/>
      <c r="E32" s="228"/>
      <c r="F32" s="228"/>
      <c r="G32" s="228"/>
      <c r="H32" s="228"/>
      <c r="I32" s="228"/>
      <c r="J32" s="228"/>
      <c r="K32" s="228"/>
      <c r="L32" s="228"/>
      <c r="M32" s="228"/>
      <c r="N32" s="228"/>
      <c r="O32" s="228"/>
      <c r="P32" s="228"/>
      <c r="Q32" s="228"/>
      <c r="R32" s="228"/>
    </row>
    <row r="33" spans="1:18" ht="12">
      <c r="A33" s="228"/>
      <c r="B33" s="228"/>
      <c r="C33" s="228"/>
      <c r="D33" s="228"/>
      <c r="E33" s="228"/>
      <c r="F33" s="228"/>
      <c r="G33" s="228"/>
      <c r="H33" s="228"/>
      <c r="I33" s="228"/>
      <c r="J33" s="228"/>
      <c r="K33" s="228"/>
      <c r="L33" s="228"/>
      <c r="M33" s="228"/>
      <c r="N33" s="228"/>
      <c r="O33" s="228"/>
      <c r="P33" s="228"/>
      <c r="Q33" s="228"/>
      <c r="R33" s="228"/>
    </row>
    <row r="34" spans="1:18" ht="12">
      <c r="A34" s="228"/>
      <c r="B34" s="228"/>
      <c r="C34" s="228"/>
      <c r="D34" s="228"/>
      <c r="E34" s="228"/>
      <c r="F34" s="228"/>
      <c r="G34" s="228"/>
      <c r="H34" s="228"/>
      <c r="I34" s="228"/>
      <c r="J34" s="228"/>
      <c r="K34" s="228"/>
      <c r="L34" s="228"/>
      <c r="M34" s="228"/>
      <c r="N34" s="228"/>
      <c r="O34" s="228"/>
      <c r="P34" s="228"/>
      <c r="Q34" s="228"/>
      <c r="R34" s="228"/>
    </row>
    <row r="35" spans="1:18" ht="12">
      <c r="A35" s="228"/>
      <c r="B35" s="228"/>
      <c r="C35" s="228"/>
      <c r="D35" s="228"/>
      <c r="E35" s="228"/>
      <c r="F35" s="228"/>
      <c r="G35" s="228"/>
      <c r="H35" s="228"/>
      <c r="I35" s="228"/>
      <c r="J35" s="228"/>
      <c r="K35" s="228"/>
      <c r="L35" s="228"/>
      <c r="M35" s="228"/>
      <c r="N35" s="228"/>
      <c r="O35" s="228"/>
      <c r="P35" s="228"/>
      <c r="Q35" s="228"/>
      <c r="R35" s="228"/>
    </row>
    <row r="36" spans="1:18" ht="12">
      <c r="A36" s="228"/>
      <c r="B36" s="228"/>
      <c r="C36" s="228"/>
      <c r="D36" s="228"/>
      <c r="E36" s="228"/>
      <c r="F36" s="228"/>
      <c r="G36" s="228"/>
      <c r="H36" s="228"/>
      <c r="I36" s="228"/>
      <c r="J36" s="228"/>
      <c r="K36" s="228"/>
      <c r="L36" s="228"/>
      <c r="M36" s="228"/>
      <c r="N36" s="228"/>
      <c r="O36" s="228"/>
      <c r="P36" s="228"/>
      <c r="Q36" s="228"/>
      <c r="R36" s="228"/>
    </row>
    <row r="37" spans="1:18" ht="12">
      <c r="A37" s="228"/>
      <c r="B37" s="228"/>
      <c r="C37" s="228"/>
      <c r="D37" s="228"/>
      <c r="E37" s="228"/>
      <c r="F37" s="228"/>
      <c r="G37" s="228"/>
      <c r="H37" s="228"/>
      <c r="I37" s="228"/>
      <c r="J37" s="228"/>
      <c r="K37" s="228"/>
      <c r="L37" s="228"/>
      <c r="M37" s="228"/>
      <c r="N37" s="228"/>
      <c r="O37" s="228"/>
      <c r="P37" s="228"/>
      <c r="Q37" s="228"/>
      <c r="R37" s="228"/>
    </row>
    <row r="38" spans="1:18" ht="12">
      <c r="A38" s="228"/>
      <c r="B38" s="228"/>
      <c r="C38" s="228"/>
      <c r="D38" s="228"/>
      <c r="E38" s="228"/>
      <c r="F38" s="228"/>
      <c r="G38" s="228"/>
      <c r="H38" s="228"/>
      <c r="I38" s="228"/>
      <c r="J38" s="228"/>
      <c r="K38" s="228"/>
      <c r="L38" s="228"/>
      <c r="M38" s="228"/>
      <c r="N38" s="228"/>
      <c r="O38" s="228"/>
      <c r="P38" s="228"/>
      <c r="Q38" s="228"/>
      <c r="R38" s="228"/>
    </row>
    <row r="39" spans="1:18" ht="12">
      <c r="A39" s="228"/>
      <c r="B39" s="228"/>
      <c r="C39" s="228"/>
      <c r="D39" s="228"/>
      <c r="E39" s="228"/>
      <c r="F39" s="228"/>
      <c r="G39" s="228"/>
      <c r="H39" s="228"/>
      <c r="I39" s="228"/>
      <c r="J39" s="228"/>
      <c r="K39" s="228"/>
      <c r="L39" s="228"/>
      <c r="M39" s="228"/>
      <c r="N39" s="228"/>
      <c r="O39" s="228"/>
      <c r="P39" s="228"/>
      <c r="Q39" s="228"/>
      <c r="R39" s="228"/>
    </row>
    <row r="40" spans="1:18" ht="12">
      <c r="A40" s="228"/>
      <c r="B40" s="228"/>
      <c r="C40" s="228"/>
      <c r="D40" s="228"/>
      <c r="E40" s="228"/>
      <c r="F40" s="228"/>
      <c r="G40" s="228"/>
      <c r="H40" s="228"/>
      <c r="I40" s="228"/>
      <c r="J40" s="228"/>
      <c r="K40" s="228"/>
      <c r="L40" s="228"/>
      <c r="M40" s="228"/>
      <c r="N40" s="228"/>
      <c r="O40" s="228"/>
      <c r="P40" s="228"/>
      <c r="Q40" s="228"/>
      <c r="R40" s="228"/>
    </row>
    <row r="41" spans="1:18" ht="12">
      <c r="A41" s="228"/>
      <c r="B41" s="228"/>
      <c r="C41" s="228"/>
      <c r="D41" s="228"/>
      <c r="E41" s="228"/>
      <c r="F41" s="228"/>
      <c r="G41" s="228"/>
      <c r="H41" s="228"/>
      <c r="I41" s="228"/>
      <c r="J41" s="228"/>
      <c r="K41" s="228"/>
      <c r="L41" s="228"/>
      <c r="M41" s="228"/>
      <c r="N41" s="228"/>
      <c r="O41" s="228"/>
      <c r="P41" s="228"/>
      <c r="Q41" s="228"/>
      <c r="R41" s="228"/>
    </row>
    <row r="42" spans="1:18" ht="12">
      <c r="A42" s="228"/>
      <c r="B42" s="228"/>
      <c r="C42" s="228"/>
      <c r="D42" s="228"/>
      <c r="E42" s="228"/>
      <c r="F42" s="228"/>
      <c r="G42" s="228"/>
      <c r="H42" s="228"/>
      <c r="I42" s="228"/>
      <c r="J42" s="228"/>
      <c r="K42" s="228"/>
      <c r="L42" s="228"/>
      <c r="M42" s="228"/>
      <c r="N42" s="228"/>
      <c r="O42" s="228"/>
      <c r="P42" s="228"/>
      <c r="Q42" s="228"/>
      <c r="R42" s="228"/>
    </row>
    <row r="43" spans="1:18" ht="12">
      <c r="A43" s="228"/>
      <c r="B43" s="228"/>
      <c r="C43" s="228"/>
      <c r="D43" s="228"/>
      <c r="E43" s="228"/>
      <c r="F43" s="228"/>
      <c r="G43" s="228"/>
      <c r="H43" s="228"/>
      <c r="I43" s="228"/>
      <c r="J43" s="228"/>
      <c r="K43" s="228"/>
      <c r="L43" s="228"/>
      <c r="M43" s="228"/>
      <c r="N43" s="228"/>
      <c r="O43" s="228"/>
      <c r="P43" s="228"/>
      <c r="Q43" s="228"/>
      <c r="R43" s="228"/>
    </row>
    <row r="44" spans="1:18" ht="12">
      <c r="A44" s="228"/>
      <c r="B44" s="228"/>
      <c r="C44" s="228"/>
      <c r="D44" s="228"/>
      <c r="E44" s="228"/>
      <c r="F44" s="228"/>
      <c r="G44" s="228"/>
      <c r="H44" s="228"/>
      <c r="I44" s="228"/>
      <c r="J44" s="228"/>
      <c r="K44" s="228"/>
      <c r="L44" s="228"/>
      <c r="M44" s="228"/>
      <c r="N44" s="228"/>
      <c r="O44" s="228"/>
      <c r="P44" s="228"/>
      <c r="Q44" s="228"/>
      <c r="R44" s="228"/>
    </row>
    <row r="45" spans="1:18" ht="12">
      <c r="A45" s="228"/>
      <c r="B45" s="228"/>
      <c r="C45" s="228"/>
      <c r="D45" s="228"/>
      <c r="E45" s="228"/>
      <c r="F45" s="228"/>
      <c r="G45" s="228"/>
      <c r="H45" s="228"/>
      <c r="I45" s="228"/>
      <c r="J45" s="228"/>
      <c r="K45" s="228"/>
      <c r="L45" s="228"/>
      <c r="M45" s="228"/>
      <c r="N45" s="228"/>
      <c r="O45" s="228"/>
      <c r="P45" s="228"/>
      <c r="Q45" s="228"/>
      <c r="R45" s="228"/>
    </row>
    <row r="46" spans="1:18" ht="12">
      <c r="A46" s="228"/>
      <c r="B46" s="228"/>
      <c r="C46" s="228"/>
      <c r="D46" s="228"/>
      <c r="E46" s="228"/>
      <c r="F46" s="228"/>
      <c r="G46" s="228"/>
      <c r="H46" s="228"/>
      <c r="I46" s="228"/>
      <c r="J46" s="228"/>
      <c r="K46" s="228"/>
      <c r="L46" s="228"/>
      <c r="M46" s="228"/>
      <c r="N46" s="228"/>
      <c r="O46" s="228"/>
      <c r="P46" s="228"/>
      <c r="Q46" s="228"/>
      <c r="R46" s="228"/>
    </row>
    <row r="47" spans="1:18" ht="12">
      <c r="A47" s="228"/>
      <c r="B47" s="228"/>
      <c r="C47" s="228"/>
      <c r="D47" s="228"/>
      <c r="E47" s="228"/>
      <c r="F47" s="228"/>
      <c r="G47" s="228"/>
      <c r="H47" s="228"/>
      <c r="I47" s="228"/>
      <c r="J47" s="228"/>
      <c r="K47" s="228"/>
      <c r="L47" s="228"/>
      <c r="M47" s="228"/>
      <c r="N47" s="228"/>
      <c r="O47" s="228"/>
      <c r="P47" s="228"/>
      <c r="Q47" s="228"/>
      <c r="R47" s="228"/>
    </row>
    <row r="48" spans="1:18" ht="12">
      <c r="A48" s="228"/>
      <c r="B48" s="228"/>
      <c r="C48" s="228"/>
      <c r="D48" s="228"/>
      <c r="E48" s="228"/>
      <c r="F48" s="228"/>
      <c r="G48" s="228"/>
      <c r="H48" s="228"/>
      <c r="I48" s="228"/>
      <c r="J48" s="228"/>
      <c r="K48" s="228"/>
      <c r="L48" s="228"/>
      <c r="M48" s="228"/>
      <c r="N48" s="228"/>
      <c r="O48" s="228"/>
      <c r="P48" s="228"/>
      <c r="Q48" s="228"/>
      <c r="R48" s="228"/>
    </row>
    <row r="49" spans="1:18" ht="12">
      <c r="A49" s="228"/>
      <c r="B49" s="228"/>
      <c r="C49" s="228"/>
      <c r="D49" s="228"/>
      <c r="E49" s="228"/>
      <c r="F49" s="228"/>
      <c r="G49" s="228"/>
      <c r="H49" s="228"/>
      <c r="I49" s="228"/>
      <c r="J49" s="228"/>
      <c r="K49" s="228"/>
      <c r="L49" s="228"/>
      <c r="M49" s="228"/>
      <c r="N49" s="228"/>
      <c r="O49" s="228"/>
      <c r="P49" s="228"/>
      <c r="Q49" s="228"/>
      <c r="R49" s="228"/>
    </row>
    <row r="50" spans="1:18" ht="12">
      <c r="A50" s="228"/>
      <c r="B50" s="228"/>
      <c r="C50" s="228"/>
      <c r="D50" s="228"/>
      <c r="E50" s="228"/>
      <c r="F50" s="228"/>
      <c r="G50" s="228"/>
      <c r="H50" s="228"/>
      <c r="I50" s="228"/>
      <c r="J50" s="228"/>
      <c r="K50" s="228"/>
      <c r="L50" s="228"/>
      <c r="M50" s="228"/>
      <c r="N50" s="228"/>
      <c r="O50" s="228"/>
      <c r="P50" s="228"/>
      <c r="Q50" s="228"/>
      <c r="R50" s="228"/>
    </row>
    <row r="51" spans="1:18" ht="12">
      <c r="A51" s="228"/>
      <c r="B51" s="228"/>
      <c r="C51" s="228"/>
      <c r="D51" s="228"/>
      <c r="E51" s="228"/>
      <c r="F51" s="228"/>
      <c r="G51" s="228"/>
      <c r="H51" s="228"/>
      <c r="I51" s="228"/>
      <c r="J51" s="228"/>
      <c r="K51" s="228"/>
      <c r="L51" s="228"/>
      <c r="M51" s="228"/>
      <c r="N51" s="228"/>
      <c r="O51" s="228"/>
      <c r="P51" s="228"/>
      <c r="Q51" s="228"/>
      <c r="R51" s="228"/>
    </row>
    <row r="52" spans="1:18" ht="12">
      <c r="A52" s="228"/>
      <c r="B52" s="228"/>
      <c r="C52" s="228"/>
      <c r="D52" s="228"/>
      <c r="E52" s="228"/>
      <c r="F52" s="228"/>
      <c r="G52" s="228"/>
      <c r="H52" s="228"/>
      <c r="I52" s="228"/>
      <c r="J52" s="228"/>
      <c r="K52" s="228"/>
      <c r="L52" s="228"/>
      <c r="M52" s="228"/>
      <c r="N52" s="228"/>
      <c r="O52" s="228"/>
      <c r="P52" s="228"/>
      <c r="Q52" s="228"/>
      <c r="R52" s="228"/>
    </row>
    <row r="53" spans="1:18" ht="12">
      <c r="A53" s="228"/>
      <c r="B53" s="228"/>
      <c r="C53" s="228"/>
      <c r="D53" s="228"/>
      <c r="E53" s="228"/>
      <c r="F53" s="228"/>
      <c r="G53" s="228"/>
      <c r="H53" s="228"/>
      <c r="I53" s="228"/>
      <c r="J53" s="228"/>
      <c r="K53" s="228"/>
      <c r="L53" s="228"/>
      <c r="M53" s="228"/>
      <c r="N53" s="228"/>
      <c r="O53" s="228"/>
      <c r="P53" s="228"/>
      <c r="Q53" s="228"/>
      <c r="R53" s="228"/>
    </row>
    <row r="54" spans="1:18" ht="12">
      <c r="A54" s="228"/>
      <c r="B54" s="228"/>
      <c r="C54" s="228"/>
      <c r="D54" s="228"/>
      <c r="E54" s="228"/>
      <c r="F54" s="228"/>
      <c r="G54" s="228"/>
      <c r="H54" s="228"/>
      <c r="I54" s="228"/>
      <c r="J54" s="228"/>
      <c r="K54" s="228"/>
      <c r="L54" s="228"/>
      <c r="M54" s="228"/>
      <c r="N54" s="228"/>
      <c r="O54" s="228"/>
      <c r="P54" s="228"/>
      <c r="Q54" s="228"/>
      <c r="R54" s="228"/>
    </row>
    <row r="55" spans="1:18" ht="12">
      <c r="A55" s="228"/>
      <c r="B55" s="228"/>
      <c r="C55" s="228"/>
      <c r="D55" s="228"/>
      <c r="E55" s="228"/>
      <c r="F55" s="228"/>
      <c r="G55" s="228"/>
      <c r="H55" s="228"/>
      <c r="I55" s="228"/>
      <c r="J55" s="228"/>
      <c r="K55" s="228"/>
      <c r="L55" s="228"/>
      <c r="M55" s="228"/>
      <c r="N55" s="228"/>
      <c r="O55" s="228"/>
      <c r="P55" s="228"/>
      <c r="Q55" s="228"/>
      <c r="R55" s="228"/>
    </row>
    <row r="56" spans="1:18" ht="12">
      <c r="A56" s="228"/>
      <c r="B56" s="228"/>
      <c r="C56" s="228"/>
      <c r="D56" s="228"/>
      <c r="E56" s="228"/>
      <c r="F56" s="228"/>
      <c r="G56" s="228"/>
      <c r="H56" s="228"/>
      <c r="I56" s="228"/>
      <c r="J56" s="228"/>
      <c r="K56" s="228"/>
      <c r="L56" s="228"/>
      <c r="M56" s="228"/>
      <c r="N56" s="228"/>
      <c r="O56" s="228"/>
      <c r="P56" s="228"/>
      <c r="Q56" s="228"/>
      <c r="R56" s="228"/>
    </row>
    <row r="57" spans="1:18" ht="12">
      <c r="A57" s="228"/>
      <c r="B57" s="228"/>
      <c r="C57" s="228"/>
      <c r="D57" s="228"/>
      <c r="E57" s="228"/>
      <c r="F57" s="228"/>
      <c r="G57" s="228"/>
      <c r="H57" s="228"/>
      <c r="I57" s="228"/>
      <c r="J57" s="228"/>
      <c r="K57" s="228"/>
      <c r="L57" s="228"/>
      <c r="M57" s="228"/>
      <c r="N57" s="228"/>
      <c r="O57" s="228"/>
      <c r="P57" s="228"/>
      <c r="Q57" s="228"/>
      <c r="R57" s="228"/>
    </row>
    <row r="58" spans="1:18" ht="12">
      <c r="A58" s="228"/>
      <c r="B58" s="228"/>
      <c r="C58" s="228"/>
      <c r="D58" s="228"/>
      <c r="E58" s="228"/>
      <c r="F58" s="228"/>
      <c r="G58" s="228"/>
      <c r="H58" s="228"/>
      <c r="I58" s="228"/>
      <c r="J58" s="228"/>
      <c r="K58" s="228"/>
      <c r="L58" s="228"/>
      <c r="M58" s="228"/>
      <c r="N58" s="228"/>
      <c r="O58" s="228"/>
      <c r="P58" s="228"/>
      <c r="Q58" s="228"/>
      <c r="R58" s="228"/>
    </row>
    <row r="59" spans="1:18" ht="12">
      <c r="A59" s="228"/>
      <c r="B59" s="228"/>
      <c r="C59" s="228"/>
      <c r="D59" s="228"/>
      <c r="E59" s="228"/>
      <c r="F59" s="228"/>
      <c r="G59" s="228"/>
      <c r="H59" s="228"/>
      <c r="I59" s="228"/>
      <c r="J59" s="228"/>
      <c r="K59" s="228"/>
      <c r="L59" s="228"/>
      <c r="M59" s="228"/>
      <c r="N59" s="228"/>
      <c r="O59" s="228"/>
      <c r="P59" s="228"/>
      <c r="Q59" s="228"/>
      <c r="R59" s="228"/>
    </row>
    <row r="60" spans="1:18" ht="12">
      <c r="A60" s="228"/>
      <c r="B60" s="228"/>
      <c r="C60" s="228"/>
      <c r="D60" s="228"/>
      <c r="E60" s="228"/>
      <c r="F60" s="228"/>
      <c r="G60" s="228"/>
      <c r="H60" s="228"/>
      <c r="I60" s="228"/>
      <c r="J60" s="228"/>
      <c r="K60" s="228"/>
      <c r="L60" s="228"/>
      <c r="M60" s="228"/>
      <c r="N60" s="228"/>
      <c r="O60" s="228"/>
      <c r="P60" s="228"/>
      <c r="Q60" s="228"/>
      <c r="R60" s="228"/>
    </row>
    <row r="61" spans="1:18" ht="12">
      <c r="A61" s="228"/>
      <c r="B61" s="228"/>
      <c r="C61" s="228"/>
      <c r="D61" s="228"/>
      <c r="E61" s="228"/>
      <c r="F61" s="228"/>
      <c r="G61" s="228"/>
      <c r="H61" s="228"/>
      <c r="I61" s="228"/>
      <c r="J61" s="228"/>
      <c r="K61" s="228"/>
      <c r="L61" s="228"/>
      <c r="M61" s="228"/>
      <c r="N61" s="228"/>
      <c r="O61" s="228"/>
      <c r="P61" s="228"/>
      <c r="Q61" s="228"/>
      <c r="R61" s="228"/>
    </row>
    <row r="62" spans="1:18" ht="12">
      <c r="A62" s="228"/>
      <c r="B62" s="228"/>
      <c r="C62" s="228"/>
      <c r="D62" s="228"/>
      <c r="E62" s="228"/>
      <c r="F62" s="228"/>
      <c r="G62" s="228"/>
      <c r="H62" s="228"/>
      <c r="I62" s="228"/>
      <c r="J62" s="228"/>
      <c r="K62" s="228"/>
      <c r="L62" s="228"/>
      <c r="M62" s="228"/>
      <c r="N62" s="228"/>
      <c r="O62" s="228"/>
      <c r="P62" s="228"/>
      <c r="Q62" s="228"/>
      <c r="R62" s="228"/>
    </row>
    <row r="63" spans="1:18" ht="12">
      <c r="A63" s="228"/>
      <c r="B63" s="228"/>
      <c r="C63" s="228"/>
      <c r="D63" s="228"/>
      <c r="E63" s="228"/>
      <c r="F63" s="228"/>
      <c r="G63" s="228"/>
      <c r="H63" s="228"/>
      <c r="I63" s="228"/>
      <c r="J63" s="228"/>
      <c r="K63" s="228"/>
      <c r="L63" s="228"/>
      <c r="M63" s="228"/>
      <c r="N63" s="228"/>
      <c r="O63" s="228"/>
      <c r="P63" s="228"/>
      <c r="Q63" s="228"/>
      <c r="R63" s="228"/>
    </row>
    <row r="64" spans="1:18" ht="12">
      <c r="A64" s="228"/>
      <c r="B64" s="228"/>
      <c r="C64" s="228"/>
      <c r="D64" s="228"/>
      <c r="E64" s="228"/>
      <c r="F64" s="228"/>
      <c r="G64" s="228"/>
      <c r="H64" s="228"/>
      <c r="I64" s="228"/>
      <c r="J64" s="228"/>
      <c r="K64" s="228"/>
      <c r="L64" s="228"/>
      <c r="M64" s="228"/>
      <c r="N64" s="228"/>
      <c r="O64" s="228"/>
      <c r="P64" s="228"/>
      <c r="Q64" s="228"/>
      <c r="R64" s="228"/>
    </row>
    <row r="65" spans="1:18" ht="12">
      <c r="A65" s="228"/>
      <c r="B65" s="228"/>
      <c r="C65" s="228"/>
      <c r="D65" s="228"/>
      <c r="E65" s="228"/>
      <c r="F65" s="228"/>
      <c r="G65" s="228"/>
      <c r="H65" s="228"/>
      <c r="I65" s="228"/>
      <c r="J65" s="228"/>
      <c r="K65" s="228"/>
      <c r="L65" s="228"/>
      <c r="M65" s="228"/>
      <c r="N65" s="228"/>
      <c r="O65" s="228"/>
      <c r="P65" s="228"/>
      <c r="Q65" s="228"/>
      <c r="R65" s="228"/>
    </row>
    <row r="66" spans="1:18" ht="12">
      <c r="A66" s="228"/>
      <c r="B66" s="228"/>
      <c r="C66" s="228"/>
      <c r="D66" s="228"/>
      <c r="E66" s="228"/>
      <c r="F66" s="228"/>
      <c r="G66" s="228"/>
      <c r="H66" s="228"/>
      <c r="I66" s="228"/>
      <c r="J66" s="228"/>
      <c r="K66" s="228"/>
      <c r="L66" s="228"/>
      <c r="M66" s="228"/>
      <c r="N66" s="228"/>
      <c r="O66" s="228"/>
      <c r="P66" s="228"/>
      <c r="Q66" s="228"/>
      <c r="R66" s="228"/>
    </row>
    <row r="67" spans="1:18" ht="12">
      <c r="A67" s="228"/>
      <c r="B67" s="228"/>
      <c r="C67" s="228"/>
      <c r="D67" s="228"/>
      <c r="E67" s="228"/>
      <c r="F67" s="228"/>
      <c r="G67" s="228"/>
      <c r="H67" s="228"/>
      <c r="I67" s="228"/>
      <c r="J67" s="228"/>
      <c r="K67" s="228"/>
      <c r="L67" s="228"/>
      <c r="M67" s="228"/>
      <c r="N67" s="228"/>
      <c r="O67" s="228"/>
      <c r="P67" s="228"/>
      <c r="Q67" s="228"/>
      <c r="R67" s="228"/>
    </row>
    <row r="68" spans="1:18" ht="12">
      <c r="A68" s="228"/>
      <c r="B68" s="228"/>
      <c r="C68" s="228"/>
      <c r="D68" s="228"/>
      <c r="E68" s="228"/>
      <c r="F68" s="228"/>
      <c r="G68" s="228"/>
      <c r="H68" s="228"/>
      <c r="I68" s="228"/>
      <c r="J68" s="228"/>
      <c r="K68" s="228"/>
      <c r="L68" s="228"/>
      <c r="M68" s="228"/>
      <c r="N68" s="228"/>
      <c r="O68" s="228"/>
      <c r="P68" s="228"/>
      <c r="Q68" s="228"/>
      <c r="R68" s="228"/>
    </row>
    <row r="69" spans="1:18" ht="12">
      <c r="A69" s="228"/>
      <c r="B69" s="228"/>
      <c r="C69" s="228"/>
      <c r="D69" s="228"/>
      <c r="E69" s="228"/>
      <c r="F69" s="228"/>
      <c r="G69" s="228"/>
      <c r="H69" s="228"/>
      <c r="I69" s="228"/>
      <c r="J69" s="228"/>
      <c r="K69" s="228"/>
      <c r="L69" s="228"/>
      <c r="M69" s="228"/>
      <c r="N69" s="228"/>
      <c r="O69" s="228"/>
      <c r="P69" s="228"/>
      <c r="Q69" s="228"/>
      <c r="R69" s="228"/>
    </row>
    <row r="70" spans="1:18" ht="12">
      <c r="A70" s="228"/>
      <c r="B70" s="228"/>
      <c r="C70" s="228"/>
      <c r="D70" s="228"/>
      <c r="E70" s="228"/>
      <c r="F70" s="228"/>
      <c r="G70" s="228"/>
      <c r="H70" s="228"/>
      <c r="I70" s="228"/>
      <c r="J70" s="228"/>
      <c r="K70" s="228"/>
      <c r="L70" s="228"/>
      <c r="M70" s="228"/>
      <c r="N70" s="228"/>
      <c r="O70" s="228"/>
      <c r="P70" s="228"/>
      <c r="Q70" s="228"/>
      <c r="R70" s="228"/>
    </row>
  </sheetData>
  <mergeCells count="1">
    <mergeCell ref="B1:F1"/>
  </mergeCells>
  <printOptions/>
  <pageMargins left="0.75" right="0.75"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Oljedirektoratet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Mathiesen, Marit Arnesen</dc:creator>
  <cp:keywords/>
  <dc:description/>
  <cp:lastModifiedBy>Jan Bygdevoll</cp:lastModifiedBy>
  <cp:lastPrinted>2007-02-23T12:49:05Z</cp:lastPrinted>
  <dcterms:created xsi:type="dcterms:W3CDTF">2007-01-18T11:58:57Z</dcterms:created>
  <dcterms:modified xsi:type="dcterms:W3CDTF">2007-04-20T10:39:05Z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