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24915" windowHeight="13230" tabRatio="697" activeTab="0"/>
  </bookViews>
  <sheets>
    <sheet name="Innledning" sheetId="1" r:id="rId1"/>
    <sheet name="Totale ressurser  per område" sheetId="2" r:id="rId2"/>
    <sheet name="Totale ressurser pr res.kat" sheetId="3" r:id="rId3"/>
    <sheet name="Feltoversikt" sheetId="4" r:id="rId4"/>
    <sheet name="Solgt og levert" sheetId="5" r:id="rId5"/>
    <sheet name="Reserver RK 1,2 og 3 " sheetId="6" r:id="rId6"/>
    <sheet name="Reserver RK 3F funn" sheetId="7" r:id="rId7"/>
    <sheet name="Funn Felt RK 4" sheetId="8" r:id="rId8"/>
    <sheet name="Funn RK 5" sheetId="9" r:id="rId9"/>
    <sheet name="Funn RK7F" sheetId="10" r:id="rId10"/>
    <sheet name="Funn i felt og funn" sheetId="11" r:id="rId11"/>
    <sheet name="Tilstedeværende" sheetId="12" r:id="rId12"/>
  </sheets>
  <definedNames>
    <definedName name="_xlnm.Print_Area" localSheetId="0">'Innledning'!$A$1:$J$36</definedName>
  </definedNames>
  <calcPr fullCalcOnLoad="1"/>
</workbook>
</file>

<file path=xl/sharedStrings.xml><?xml version="1.0" encoding="utf-8"?>
<sst xmlns="http://schemas.openxmlformats.org/spreadsheetml/2006/main" count="1120" uniqueCount="616">
  <si>
    <t>Klasse</t>
  </si>
  <si>
    <t>Kategori</t>
  </si>
  <si>
    <t>Olje</t>
  </si>
  <si>
    <t>Gass</t>
  </si>
  <si>
    <t>NGL</t>
  </si>
  <si>
    <t>Kond.</t>
  </si>
  <si>
    <t>Sum o.e</t>
  </si>
  <si>
    <t>mill tonn</t>
  </si>
  <si>
    <t>FELT</t>
  </si>
  <si>
    <t>I produksjon</t>
  </si>
  <si>
    <t>Reserver</t>
  </si>
  <si>
    <t>Godkjent og besluttet utbygd</t>
  </si>
  <si>
    <t>3*</t>
  </si>
  <si>
    <t>Besluttet av rettighetshaverne</t>
  </si>
  <si>
    <t xml:space="preserve">Sum reserver </t>
  </si>
  <si>
    <t>I planleggingsfasen</t>
  </si>
  <si>
    <t>Utvinning sannsynlig, men uavklart</t>
  </si>
  <si>
    <t>7F</t>
  </si>
  <si>
    <t>Ikke evaluerte funn knyttet til felt</t>
  </si>
  <si>
    <t>7A</t>
  </si>
  <si>
    <t>Mulige framtidige tiltak for økt utvn.</t>
  </si>
  <si>
    <t>Sum betingede ressurser i felt</t>
  </si>
  <si>
    <t>FUNN</t>
  </si>
  <si>
    <t>Nye funn, ikke evaluert</t>
  </si>
  <si>
    <t>Sum betingede ressurser i funn</t>
  </si>
  <si>
    <t>8 og 9</t>
  </si>
  <si>
    <t>Prospektmulighet og ikke kartlagte ressurser</t>
  </si>
  <si>
    <t xml:space="preserve">Sum totale ressurser </t>
  </si>
  <si>
    <t>Sum gjenværende ressurser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</si>
  <si>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</si>
  <si>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</si>
  <si>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</si>
  <si>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</si>
  <si>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</si>
  <si>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</si>
  <si>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</si>
  <si>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</si>
  <si>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</si>
  <si>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</si>
  <si>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</si>
  <si>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</si>
  <si>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</si>
  <si>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</si>
  <si>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</si>
  <si>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</si>
  <si>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</si>
  <si>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</si>
  <si>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</si>
  <si>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r>
      <t>33/9-6 Delta</t>
    </r>
    <r>
      <rPr>
        <vertAlign val="superscript"/>
        <sz val="9"/>
        <rFont val="Arial"/>
        <family val="2"/>
      </rPr>
      <t>3)</t>
    </r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</si>
  <si>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</si>
  <si>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</si>
  <si>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</si>
  <si>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</si>
  <si>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</si>
  <si>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</si>
  <si>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</si>
  <si>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</si>
  <si>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</si>
  <si>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</si>
  <si>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</si>
  <si>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</si>
  <si>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</si>
  <si>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</si>
  <si>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</si>
  <si>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</si>
  <si>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</si>
  <si>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</si>
  <si>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</si>
  <si>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r>
      <t>HEIDRUN</t>
    </r>
    <r>
      <rPr>
        <vertAlign val="superscript"/>
        <sz val="9"/>
        <rFont val="Arial"/>
        <family val="2"/>
      </rPr>
      <t>5)</t>
    </r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</si>
  <si>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</si>
  <si>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</si>
  <si>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</si>
  <si>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</si>
  <si>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</si>
  <si>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</si>
  <si>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</si>
  <si>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</si>
  <si>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</si>
  <si>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</si>
  <si>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</si>
  <si>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</si>
  <si>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</si>
  <si>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</si>
  <si>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</si>
  <si>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</si>
  <si>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</si>
  <si>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</si>
  <si>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</si>
  <si>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r>
      <t>SLEIPNER VEST OG ØST</t>
    </r>
    <r>
      <rPr>
        <vertAlign val="superscript"/>
        <sz val="9"/>
        <rFont val="Arial"/>
        <family val="2"/>
      </rPr>
      <t>4)</t>
    </r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</si>
  <si>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</si>
  <si>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</si>
  <si>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</si>
  <si>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</si>
  <si>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</si>
  <si>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</si>
  <si>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</si>
  <si>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</si>
  <si>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</si>
  <si>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</si>
  <si>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</si>
  <si>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r>
      <t>TROLL</t>
    </r>
    <r>
      <rPr>
        <vertAlign val="superscript"/>
        <sz val="9"/>
        <rFont val="Arial"/>
        <family val="2"/>
      </rPr>
      <t>6)</t>
    </r>
  </si>
  <si>
    <t>TUNE</t>
  </si>
  <si>
    <t>TYRIHANS</t>
  </si>
  <si>
    <t>ULA</t>
  </si>
  <si>
    <t>URD</t>
  </si>
  <si>
    <t>VALE</t>
  </si>
  <si>
    <t>VALHALL</t>
  </si>
  <si>
    <t>VARG</t>
  </si>
  <si>
    <t>VEGA</t>
  </si>
  <si>
    <t>VEGA SØR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</si>
  <si>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</si>
  <si>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</si>
  <si>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</si>
  <si>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</si>
  <si>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</si>
  <si>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</si>
  <si>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</si>
  <si>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</si>
  <si>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</si>
  <si>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</si>
  <si>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3) 33/9-6 Delta har prøveproduksjon</t>
  </si>
  <si>
    <r>
      <t>GAUPE</t>
    </r>
    <r>
      <rPr>
        <vertAlign val="superscript"/>
        <sz val="9"/>
        <rFont val="Arial"/>
        <family val="2"/>
      </rPr>
      <t>3</t>
    </r>
  </si>
  <si>
    <r>
      <t>GOLIAT</t>
    </r>
    <r>
      <rPr>
        <vertAlign val="superscript"/>
        <sz val="9"/>
        <rFont val="Arial"/>
        <family val="2"/>
      </rPr>
      <t>3</t>
    </r>
  </si>
  <si>
    <r>
      <t>GUDRUN</t>
    </r>
    <r>
      <rPr>
        <vertAlign val="superscript"/>
        <sz val="9"/>
        <rFont val="Arial"/>
        <family val="2"/>
      </rPr>
      <t>3</t>
    </r>
  </si>
  <si>
    <t>HEIDRUN</t>
  </si>
  <si>
    <r>
      <t>MARULK</t>
    </r>
    <r>
      <rPr>
        <vertAlign val="superscript"/>
        <sz val="9"/>
        <rFont val="Arial"/>
        <family val="2"/>
      </rPr>
      <t>3</t>
    </r>
  </si>
  <si>
    <t>OSELVAR</t>
  </si>
  <si>
    <r>
      <t>SKARV</t>
    </r>
    <r>
      <rPr>
        <vertAlign val="superscript"/>
        <sz val="9"/>
        <rFont val="Arial"/>
        <family val="2"/>
      </rPr>
      <t>3</t>
    </r>
  </si>
  <si>
    <t>SLEIPNER VEST</t>
  </si>
  <si>
    <t>SLEIPNER ØST</t>
  </si>
  <si>
    <r>
      <t>SLEIPNER VEST OG ØST</t>
    </r>
    <r>
      <rPr>
        <vertAlign val="superscript"/>
        <sz val="9"/>
        <rFont val="Arial"/>
        <family val="2"/>
      </rPr>
      <t>5)</t>
    </r>
  </si>
  <si>
    <t>TROLL</t>
  </si>
  <si>
    <t>TRYM</t>
  </si>
  <si>
    <t>SUM</t>
  </si>
  <si>
    <t>Funn</t>
  </si>
  <si>
    <r>
      <t>Funnår</t>
    </r>
    <r>
      <rPr>
        <b/>
        <vertAlign val="superscript"/>
        <sz val="9"/>
        <rFont val="Arial"/>
        <family val="2"/>
      </rPr>
      <t>2)</t>
    </r>
  </si>
  <si>
    <t>33/9-6 DELTA</t>
  </si>
  <si>
    <t>34/10-23 VALEMON</t>
  </si>
  <si>
    <t>34/3-1 S KNARR</t>
  </si>
  <si>
    <t>34/8-14 S VISUND SØR</t>
  </si>
  <si>
    <t>Totalt</t>
  </si>
  <si>
    <t>2) Funnår for den eldste funnbrønn som inngår</t>
  </si>
  <si>
    <t>1/5-2 FLYNDRE</t>
  </si>
  <si>
    <t>15/3-4</t>
  </si>
  <si>
    <t>15/5-1 DAGNY</t>
  </si>
  <si>
    <t>15/5-2</t>
  </si>
  <si>
    <t>16/1-7</t>
  </si>
  <si>
    <t>16/1-9</t>
  </si>
  <si>
    <t>17/12-1 BREAM</t>
  </si>
  <si>
    <t xml:space="preserve">2/12-1 MJØLNER  </t>
  </si>
  <si>
    <t>24/6-1 PEIK</t>
  </si>
  <si>
    <t>24/9-9 S</t>
  </si>
  <si>
    <t>25/10-8 HANZ</t>
  </si>
  <si>
    <t>25/11-16</t>
  </si>
  <si>
    <t>25/5-7</t>
  </si>
  <si>
    <t>30/7-6 HILD</t>
  </si>
  <si>
    <t>31/2-N-11 H</t>
  </si>
  <si>
    <t>35/11-13</t>
  </si>
  <si>
    <t>35/2-1</t>
  </si>
  <si>
    <t>6407/8-5 S</t>
  </si>
  <si>
    <t>7/7-2</t>
  </si>
  <si>
    <t>2) Funnår er funnår for den eldste funnbrønnen som inngår</t>
  </si>
  <si>
    <r>
      <t>1/9-1 TOMMELITEN ALPHA</t>
    </r>
    <r>
      <rPr>
        <vertAlign val="superscript"/>
        <sz val="9"/>
        <rFont val="Arial"/>
        <family val="2"/>
      </rPr>
      <t>3)</t>
    </r>
  </si>
  <si>
    <t>15/12-21</t>
  </si>
  <si>
    <t>15/8-1 ALPHA</t>
  </si>
  <si>
    <t>16/7-2</t>
  </si>
  <si>
    <t>2/5-3 SØRØST TOR</t>
  </si>
  <si>
    <t>25/1-11 R</t>
  </si>
  <si>
    <r>
      <t>25/2-10 S</t>
    </r>
    <r>
      <rPr>
        <vertAlign val="superscript"/>
        <sz val="9"/>
        <rFont val="Arial"/>
        <family val="2"/>
      </rPr>
      <t>4)</t>
    </r>
  </si>
  <si>
    <t>25/8-17</t>
  </si>
  <si>
    <t>25/8-4</t>
  </si>
  <si>
    <t>30/11-7</t>
  </si>
  <si>
    <t>34/11-2 S NØKKEN</t>
  </si>
  <si>
    <r>
      <t>35/3-2 AGAT</t>
    </r>
    <r>
      <rPr>
        <vertAlign val="superscript"/>
        <sz val="9"/>
        <rFont val="Arial"/>
        <family val="2"/>
      </rPr>
      <t>5)</t>
    </r>
  </si>
  <si>
    <t>35/8-3</t>
  </si>
  <si>
    <t>6406/2-1 LAVRANS</t>
  </si>
  <si>
    <t>6406/2-7 ERLEND</t>
  </si>
  <si>
    <t>6406/3-2 TRESTAKK</t>
  </si>
  <si>
    <t>6406/9-1 LINNORM</t>
  </si>
  <si>
    <t>6407/7-8</t>
  </si>
  <si>
    <t>6506/11-2 LANGE</t>
  </si>
  <si>
    <t>6506/12-3 LYSING</t>
  </si>
  <si>
    <t>6506/6-1</t>
  </si>
  <si>
    <t>6506/9-2 S</t>
  </si>
  <si>
    <t>6507/11-6 SIGRID</t>
  </si>
  <si>
    <t>6507/3-8</t>
  </si>
  <si>
    <t>6507/7-13</t>
  </si>
  <si>
    <t>6705/10-1</t>
  </si>
  <si>
    <t>7/8-3</t>
  </si>
  <si>
    <t>7122/6-1</t>
  </si>
  <si>
    <t xml:space="preserve">2) Funnår er funnår for den eldste funnbrønnen som inngår </t>
  </si>
  <si>
    <t>15/3-9</t>
  </si>
  <si>
    <t>15/6-10</t>
  </si>
  <si>
    <t>16/1-14</t>
  </si>
  <si>
    <t>16/2-3</t>
  </si>
  <si>
    <t>16/2-4</t>
  </si>
  <si>
    <t>16/2-5</t>
  </si>
  <si>
    <t>16/2-6</t>
  </si>
  <si>
    <t>30/5-3 S</t>
  </si>
  <si>
    <t>34/12-1</t>
  </si>
  <si>
    <t>34/4-10</t>
  </si>
  <si>
    <t>34/4-11</t>
  </si>
  <si>
    <t>34/5-1 S</t>
  </si>
  <si>
    <t>35/10-2</t>
  </si>
  <si>
    <t>35/12-2</t>
  </si>
  <si>
    <t>35/9-6 S</t>
  </si>
  <si>
    <t>6406/3-8</t>
  </si>
  <si>
    <t>6407/2-5 S</t>
  </si>
  <si>
    <t>6407/2-6 S</t>
  </si>
  <si>
    <t>6507/3-7</t>
  </si>
  <si>
    <t>6507/7-14 S</t>
  </si>
  <si>
    <t>6603/12-1</t>
  </si>
  <si>
    <t>6707/10-2 A</t>
  </si>
  <si>
    <t>7120/12-2</t>
  </si>
  <si>
    <t>7120/12-3</t>
  </si>
  <si>
    <t>7226/2-1</t>
  </si>
  <si>
    <t>34/8-13A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</si>
  <si>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</si>
  <si>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</si>
  <si>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t>3) Felt med godkjent utbyggingsplan der produksjonen ikke var startet per 31.12.2010</t>
  </si>
  <si>
    <t>4) Årsaken til negative tall for gjenværende reserver på enkelte felt er at produktet ikke er rapportert undeopprinnelige reserver. Dette gjelder produsert NGL og kondensat.</t>
  </si>
  <si>
    <t>5) Gassproduksjonen for Sleipner Vest og Øst blir målt samlet</t>
  </si>
  <si>
    <r>
      <t>1) 1,9 er omregningsfaktoren for NGL i tonn til Sm</t>
    </r>
    <r>
      <rPr>
        <vertAlign val="superscript"/>
        <sz val="10"/>
        <rFont val="Arial"/>
        <family val="2"/>
      </rPr>
      <t>3</t>
    </r>
  </si>
  <si>
    <r>
      <t>1) 1,9 er omregningsfaktoren for NGL i tonn til Sm</t>
    </r>
    <r>
      <rPr>
        <vertAlign val="superscript"/>
        <sz val="9"/>
        <rFont val="Arial"/>
        <family val="2"/>
      </rPr>
      <t>3</t>
    </r>
  </si>
  <si>
    <t>Solgt og levert</t>
  </si>
  <si>
    <t>Endring i forhold til 2009</t>
  </si>
  <si>
    <t>Betingede ressurser</t>
  </si>
  <si>
    <t>Uoppdagede ressurser</t>
  </si>
  <si>
    <r>
      <t>mill Sm</t>
    </r>
    <r>
      <rPr>
        <b/>
        <vertAlign val="superscript"/>
        <sz val="11"/>
        <rFont val="Arial"/>
        <family val="2"/>
      </rPr>
      <t>3</t>
    </r>
  </si>
  <si>
    <r>
      <t>mrd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</si>
  <si>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</si>
  <si>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mrd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</si>
  <si>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</si>
  <si>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</si>
  <si>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4) Gassproduksjonen på Sleipner Vest og Øst blir målt samlet.</t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</si>
  <si>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</si>
  <si>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</si>
  <si>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</si>
  <si>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</si>
  <si>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</si>
  <si>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</si>
  <si>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</si>
  <si>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 xml:space="preserve"> * Inkluderer historisk korreksjon av gass fra feltene i Oseberg området. </t>
  </si>
  <si>
    <t>Mulige framtidige tiltak for økt utvinning***</t>
  </si>
  <si>
    <t>** Inkluderer ressurskategoriene 1, 2 og 3</t>
  </si>
  <si>
    <t>***Ressurser fra framtidige tiltak for økt utvinning er bare gitt for totale ressurser. De er ikke fordelt på områder.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</si>
  <si>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</si>
  <si>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</si>
  <si>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</si>
  <si>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</si>
  <si>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</si>
  <si>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</si>
  <si>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</si>
  <si>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</si>
  <si>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</si>
  <si>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</si>
  <si>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</si>
  <si>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</si>
  <si>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</si>
  <si>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</si>
  <si>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</si>
  <si>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</si>
  <si>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</si>
  <si>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</si>
  <si>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</si>
  <si>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</si>
  <si>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</si>
  <si>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</si>
  <si>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</si>
  <si>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Operatør per 31.12.2010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</si>
  <si>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</si>
  <si>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</si>
  <si>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</si>
  <si>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</si>
  <si>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</si>
  <si>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Marathon Petroleum Norge AS</t>
  </si>
  <si>
    <t>036C, 088 BS, 203</t>
  </si>
  <si>
    <t>ExxonMobil Exploration &amp; Production Norway AS</t>
  </si>
  <si>
    <t>001</t>
  </si>
  <si>
    <t>Talisman Energy Norge AS</t>
  </si>
  <si>
    <t>A/S Norske Shell</t>
  </si>
  <si>
    <t>093</t>
  </si>
  <si>
    <t>ConocoPhillips Skandinavia AS</t>
  </si>
  <si>
    <t>018</t>
  </si>
  <si>
    <t>Talisman North Sea Limited</t>
  </si>
  <si>
    <t>090</t>
  </si>
  <si>
    <r>
      <t>GAUPE</t>
    </r>
    <r>
      <rPr>
        <vertAlign val="superscript"/>
        <sz val="9"/>
        <rFont val="Arial"/>
        <family val="2"/>
      </rPr>
      <t>1)</t>
    </r>
  </si>
  <si>
    <t>BG Norge AS</t>
  </si>
  <si>
    <t>GDF SUEZ E&amp;P Norge AS</t>
  </si>
  <si>
    <t>048 B</t>
  </si>
  <si>
    <r>
      <t>GOLIAT</t>
    </r>
    <r>
      <rPr>
        <vertAlign val="superscript"/>
        <sz val="9"/>
        <rFont val="Arial"/>
        <family val="2"/>
      </rPr>
      <t>1)</t>
    </r>
  </si>
  <si>
    <t>Eni Norge AS</t>
  </si>
  <si>
    <r>
      <t>GUDRUN</t>
    </r>
    <r>
      <rPr>
        <vertAlign val="superscript"/>
        <sz val="9"/>
        <rFont val="Arial"/>
        <family val="2"/>
      </rPr>
      <t>1)</t>
    </r>
  </si>
  <si>
    <t>025</t>
  </si>
  <si>
    <t>050</t>
  </si>
  <si>
    <t>046</t>
  </si>
  <si>
    <t>019 B</t>
  </si>
  <si>
    <t>036 BS</t>
  </si>
  <si>
    <t>BP Norge AS</t>
  </si>
  <si>
    <t>033</t>
  </si>
  <si>
    <t>HALTENBANKEN VEST</t>
  </si>
  <si>
    <r>
      <t>MARULK</t>
    </r>
    <r>
      <rPr>
        <vertAlign val="superscript"/>
        <sz val="9"/>
        <rFont val="Arial"/>
        <family val="2"/>
      </rPr>
      <t>1)</t>
    </r>
  </si>
  <si>
    <t>134 B</t>
  </si>
  <si>
    <t>CNR International (UK) Limited</t>
  </si>
  <si>
    <r>
      <t>OSELVAR</t>
    </r>
    <r>
      <rPr>
        <vertAlign val="superscript"/>
        <sz val="9"/>
        <rFont val="Arial"/>
        <family val="2"/>
      </rPr>
      <t>1)</t>
    </r>
  </si>
  <si>
    <t>DONG E&amp;P Norge AS</t>
  </si>
  <si>
    <t>038 C</t>
  </si>
  <si>
    <t>072</t>
  </si>
  <si>
    <r>
      <t>SKARV</t>
    </r>
    <r>
      <rPr>
        <vertAlign val="superscript"/>
        <sz val="9"/>
        <rFont val="Arial"/>
        <family val="2"/>
      </rPr>
      <t>1)</t>
    </r>
  </si>
  <si>
    <t xml:space="preserve">SKARV </t>
  </si>
  <si>
    <t>Total E&amp;P Norge AS</t>
  </si>
  <si>
    <t>037</t>
  </si>
  <si>
    <t>065</t>
  </si>
  <si>
    <t>089</t>
  </si>
  <si>
    <r>
      <t>TRYM</t>
    </r>
    <r>
      <rPr>
        <vertAlign val="superscript"/>
        <sz val="9"/>
        <rFont val="Arial"/>
        <family val="2"/>
      </rPr>
      <t>1)</t>
    </r>
  </si>
  <si>
    <t>019</t>
  </si>
  <si>
    <t>036</t>
  </si>
  <si>
    <t>038</t>
  </si>
  <si>
    <t>090 C</t>
  </si>
  <si>
    <t>052</t>
  </si>
  <si>
    <t>036 D</t>
  </si>
  <si>
    <t>046 BS</t>
  </si>
  <si>
    <r>
      <t>YME</t>
    </r>
    <r>
      <rPr>
        <vertAlign val="superscript"/>
        <sz val="9"/>
        <rFont val="Arial"/>
        <family val="2"/>
      </rPr>
      <t>1)</t>
    </r>
  </si>
  <si>
    <t>062</t>
  </si>
  <si>
    <t>1) Felt med godkjent utbyggingsplan der produksjonen ikkje var kome i gang per 31.12.2010</t>
  </si>
  <si>
    <r>
      <t xml:space="preserve">Funn
</t>
    </r>
    <r>
      <rPr>
        <i/>
        <sz val="9"/>
        <rFont val="Arial"/>
        <family val="2"/>
      </rPr>
      <t>Discovery</t>
    </r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</si>
  <si>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</si>
  <si>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</si>
  <si>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>NGL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1</t>
    </r>
  </si>
  <si>
    <r>
      <t xml:space="preserve">Kond.
</t>
    </r>
    <r>
      <rPr>
        <i/>
        <sz val="9"/>
        <rFont val="Arial"/>
        <family val="2"/>
      </rPr>
      <t>Condensate</t>
    </r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</si>
  <si>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</si>
  <si>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2)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2)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</si>
  <si>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</si>
  <si>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</si>
  <si>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</si>
  <si>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Ressurser i funn som ikke er evaluerte (ressurskategori 7F)
</t>
    </r>
    <r>
      <rPr>
        <i/>
        <sz val="12"/>
        <rFont val="Arial"/>
        <family val="2"/>
      </rPr>
      <t>Resources in discoveries that have not been evaluated
(Resource category 7F)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</si>
  <si>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</si>
  <si>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t>3) 1/9-1 Tommeliten Alpha har ressurser i ressurskategori 5A og 5F</t>
  </si>
  <si>
    <t>4) 25/2-10 S inneholder 25/2-17 - funnår 2009</t>
  </si>
  <si>
    <t>5) 35/3-2 Agat inneholder 35/3-7S - funnår 2009</t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</si>
  <si>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</si>
  <si>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t>Discovery</t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</si>
  <si>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</si>
  <si>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</si>
  <si>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Reserver i felt. (Ressurskategorier 1, 2 og 3)
</t>
    </r>
    <r>
      <rPr>
        <i/>
        <sz val="12"/>
        <rFont val="Arial"/>
        <family val="2"/>
      </rPr>
      <t>Reserves in fields.  (Resource categories 1, 2 and 3)</t>
    </r>
  </si>
  <si>
    <r>
      <t>16/1-8</t>
    </r>
    <r>
      <rPr>
        <vertAlign val="superscript"/>
        <sz val="9"/>
        <rFont val="Arial"/>
        <family val="2"/>
      </rPr>
      <t>4) 5)</t>
    </r>
  </si>
  <si>
    <t>4) 16/1-8 inneholder 16/1-12 - funnår 2009</t>
  </si>
  <si>
    <t>5) 16/1-8 inneholder ressurser i RK 4F og RK 7F</t>
  </si>
  <si>
    <r>
      <t>6407/6-6</t>
    </r>
    <r>
      <rPr>
        <vertAlign val="superscript"/>
        <sz val="9"/>
        <rFont val="Arial"/>
        <family val="2"/>
      </rPr>
      <t>6)</t>
    </r>
  </si>
  <si>
    <t>6) 6407/6-6 inneholder 6407/6-7 S - funnår 2009</t>
  </si>
  <si>
    <r>
      <t>6608/10-1</t>
    </r>
    <r>
      <rPr>
        <vertAlign val="superscript"/>
        <sz val="9"/>
        <rFont val="Arial"/>
        <family val="2"/>
      </rPr>
      <t>7)</t>
    </r>
  </si>
  <si>
    <t>7) 6608/10-12 inneholder  6608/10-14S - funnår 2010</t>
  </si>
  <si>
    <t>8) 6707/10-1 inneholder 6707/10-2 S og 6706/12-1</t>
  </si>
  <si>
    <r>
      <t>6707/10-1</t>
    </r>
    <r>
      <rPr>
        <vertAlign val="superscript"/>
        <sz val="9"/>
        <rFont val="Arial"/>
        <family val="2"/>
      </rPr>
      <t>8)</t>
    </r>
  </si>
  <si>
    <r>
      <t xml:space="preserve">Ressurser i felt og  funn i planleggingsfase (ressurskategori 4)
</t>
    </r>
    <r>
      <rPr>
        <i/>
        <sz val="12"/>
        <rFont val="Arial"/>
        <family val="2"/>
      </rPr>
      <t>Resources in the planning phase (Resource category 4)</t>
    </r>
  </si>
  <si>
    <t>3) Rettighetshaverne ser på en nyutbygging  av feltet, volumet er summert i RK 4A for felt</t>
  </si>
  <si>
    <r>
      <t>FRØY</t>
    </r>
    <r>
      <rPr>
        <vertAlign val="superscript"/>
        <sz val="9"/>
        <rFont val="Arial"/>
        <family val="2"/>
      </rPr>
      <t>3)</t>
    </r>
  </si>
  <si>
    <r>
      <t xml:space="preserve">Solgt og levert fra nedstengde felt
</t>
    </r>
    <r>
      <rPr>
        <i/>
        <sz val="10"/>
        <rFont val="Arial"/>
        <family val="2"/>
      </rPr>
      <t>Sum fields with ceased production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</si>
  <si>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</si>
  <si>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r>
      <t xml:space="preserve">Solgt og levert fra felt i produksjon
</t>
    </r>
    <r>
      <rPr>
        <i/>
        <sz val="9"/>
        <rFont val="Arial"/>
        <family val="2"/>
      </rPr>
      <t>Sum production from producing fields</t>
    </r>
  </si>
  <si>
    <r>
      <t xml:space="preserve">Solgt og levert fra felt der produksjonen er avsluttet og fra
felt i produksjon. (Ressurskategori 0)
</t>
    </r>
    <r>
      <rPr>
        <i/>
        <sz val="12"/>
        <rFont val="Arial"/>
        <family val="2"/>
      </rPr>
      <t>Historical production from fields where production is ceased 
and from fields in production. (Resource category 0)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</si>
  <si>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</si>
  <si>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</si>
  <si>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</si>
  <si>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</si>
  <si>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</si>
  <si>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</si>
  <si>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Prosjektstatuskategori /</t>
    </r>
    <r>
      <rPr>
        <i/>
        <sz val="10"/>
        <rFont val="Arial"/>
        <family val="2"/>
      </rPr>
      <t xml:space="preserve"> Project status category</t>
    </r>
  </si>
  <si>
    <r>
      <t>mill Sm</t>
    </r>
    <r>
      <rPr>
        <vertAlign val="superscript"/>
        <sz val="10"/>
        <rFont val="Arial"/>
        <family val="2"/>
      </rPr>
      <t xml:space="preserve">3
</t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</si>
  <si>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</si>
  <si>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</si>
  <si>
    <r>
      <t xml:space="preserve">Endring fra 2009
</t>
    </r>
    <r>
      <rPr>
        <b/>
        <i/>
        <sz val="10"/>
        <rFont val="Arial"/>
        <family val="2"/>
      </rPr>
      <t>Changes from 2009</t>
    </r>
  </si>
  <si>
    <r>
      <t>Reserver**/</t>
    </r>
    <r>
      <rPr>
        <i/>
        <sz val="11"/>
        <color indexed="8"/>
        <rFont val="Calibri"/>
        <family val="2"/>
      </rPr>
      <t>Reserves</t>
    </r>
  </si>
  <si>
    <r>
      <t>Betingede ressurser i felt/</t>
    </r>
    <r>
      <rPr>
        <i/>
        <sz val="11"/>
        <color indexed="8"/>
        <rFont val="Calibri"/>
        <family val="2"/>
      </rPr>
      <t>Contingent resources in fields</t>
    </r>
  </si>
  <si>
    <r>
      <t>Betingede ressurser i funn/</t>
    </r>
    <r>
      <rPr>
        <i/>
        <sz val="11"/>
        <color indexed="8"/>
        <rFont val="Calibri"/>
        <family val="2"/>
      </rPr>
      <t>Contingent resources in discoveries</t>
    </r>
  </si>
  <si>
    <r>
      <t>Uoppdagede ressurser/</t>
    </r>
    <r>
      <rPr>
        <i/>
        <sz val="11"/>
        <color indexed="8"/>
        <rFont val="Calibri"/>
        <family val="2"/>
      </rPr>
      <t>Undiscovered resources</t>
    </r>
  </si>
  <si>
    <r>
      <t xml:space="preserve">Ressursregnskap pr. 31.12.2010
</t>
    </r>
    <r>
      <rPr>
        <b/>
        <i/>
        <sz val="10"/>
        <rFont val="Arial"/>
        <family val="2"/>
      </rPr>
      <t>Resource account as of 31.12.2010</t>
    </r>
  </si>
  <si>
    <t>6507/3-5 S</t>
  </si>
  <si>
    <t>Alve</t>
  </si>
  <si>
    <t>24/6-4 Alvheim</t>
  </si>
  <si>
    <t>Alvheim</t>
  </si>
  <si>
    <t>25/4-10 A</t>
  </si>
  <si>
    <t>25/4-10 S</t>
  </si>
  <si>
    <t>25/4-7 Alvheim</t>
  </si>
  <si>
    <t>25/8-1 Ringhorne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</si>
  <si>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</si>
  <si>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</si>
  <si>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</si>
  <si>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</si>
  <si>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</si>
  <si>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</si>
  <si>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</si>
  <si>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</si>
  <si>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</si>
  <si>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</si>
  <si>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35/11-15 S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</si>
  <si>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</si>
  <si>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</si>
  <si>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</si>
  <si>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</si>
  <si>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</si>
  <si>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</si>
  <si>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</si>
  <si>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</si>
  <si>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</si>
  <si>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</si>
  <si>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</si>
  <si>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7122/7-3 Kobbe</t>
  </si>
  <si>
    <t>Goliat</t>
  </si>
  <si>
    <t>7122/7-3 Snadd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</si>
  <si>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</si>
  <si>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</si>
  <si>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</si>
  <si>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</si>
  <si>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</si>
  <si>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</si>
  <si>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</si>
  <si>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</si>
  <si>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33/12-8 S Skinfaks B</t>
  </si>
  <si>
    <t>33/12-8 S Skinfaks S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</si>
  <si>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</si>
  <si>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</si>
  <si>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</si>
  <si>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</si>
  <si>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</si>
  <si>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</si>
  <si>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</si>
  <si>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</si>
  <si>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</si>
  <si>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</si>
  <si>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</si>
  <si>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</si>
  <si>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</si>
  <si>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</si>
  <si>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</si>
  <si>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</si>
  <si>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</si>
  <si>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</si>
  <si>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</si>
  <si>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33/9-0 Murchis Nø Horst</t>
  </si>
  <si>
    <t>Murchison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</si>
  <si>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</si>
  <si>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</si>
  <si>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</si>
  <si>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</si>
  <si>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</si>
  <si>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</si>
  <si>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</si>
  <si>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</si>
  <si>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</si>
  <si>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</si>
  <si>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</si>
  <si>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</si>
  <si>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</si>
  <si>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</si>
  <si>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</si>
  <si>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</si>
  <si>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</si>
  <si>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</si>
  <si>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30/9-20 S</t>
  </si>
  <si>
    <t>30/9-21 S</t>
  </si>
  <si>
    <t>30/9-22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</si>
  <si>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</si>
  <si>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</si>
  <si>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</si>
  <si>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</si>
  <si>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</si>
  <si>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</si>
  <si>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</si>
  <si>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</si>
  <si>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15/12-8</t>
  </si>
  <si>
    <t>Rev</t>
  </si>
  <si>
    <t>16/7-7 S</t>
  </si>
  <si>
    <t>Sigyn</t>
  </si>
  <si>
    <t>6507/3-3 Idun</t>
  </si>
  <si>
    <t>Skarv</t>
  </si>
  <si>
    <t>6507/5-3 Snadd</t>
  </si>
  <si>
    <t>6507/5-6 S</t>
  </si>
  <si>
    <t>25/5-4 Byggve</t>
  </si>
  <si>
    <t>Skirne</t>
  </si>
  <si>
    <t>15/9-B-1</t>
  </si>
  <si>
    <t>Sleipner Vest</t>
  </si>
  <si>
    <t>15/9-17 Loke</t>
  </si>
  <si>
    <t>Sleipner Øst</t>
  </si>
  <si>
    <t>34/4-12 A</t>
  </si>
  <si>
    <t>Snorre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</si>
  <si>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</si>
  <si>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</si>
  <si>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</si>
  <si>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</si>
  <si>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</si>
  <si>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</si>
  <si>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7121/5-2 Beta</t>
  </si>
  <si>
    <t>7121/7-2 Albatross Sør</t>
  </si>
  <si>
    <t>34/7-21 Borg</t>
  </si>
  <si>
    <t>Tordis</t>
  </si>
  <si>
    <t>34/7-22 Tordis Øst</t>
  </si>
  <si>
    <t>34/7-25 S</t>
  </si>
  <si>
    <t>30/8-3</t>
  </si>
  <si>
    <t>Tune</t>
  </si>
  <si>
    <t>6407/1-3 Tyrihans Nord</t>
  </si>
  <si>
    <t>Tyrihans</t>
  </si>
  <si>
    <t>6608/10-11 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</si>
  <si>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</si>
  <si>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</si>
  <si>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</si>
  <si>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</si>
  <si>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</si>
  <si>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</si>
  <si>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</si>
  <si>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</si>
  <si>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</si>
  <si>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</si>
  <si>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</si>
  <si>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</si>
  <si>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30/3-9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</si>
  <si>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</si>
  <si>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</si>
  <si>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</si>
  <si>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</si>
  <si>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</si>
  <si>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</si>
  <si>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</si>
  <si>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</si>
  <si>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</si>
  <si>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</si>
  <si>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6506/12-1 Smørbukk</t>
  </si>
  <si>
    <t>Åsgard</t>
  </si>
  <si>
    <t>6506/12-3 Smørbukk Sør</t>
  </si>
  <si>
    <t>2/7-31</t>
  </si>
  <si>
    <t>2/7-19</t>
  </si>
  <si>
    <t>15/12-18 A</t>
  </si>
  <si>
    <t>15/12-18 S</t>
  </si>
  <si>
    <t>16/1-12</t>
  </si>
  <si>
    <t>16/1-8</t>
  </si>
  <si>
    <t>25/11-25 S Svalin</t>
  </si>
  <si>
    <t>25/2-17</t>
  </si>
  <si>
    <t>25/2-10 S</t>
  </si>
  <si>
    <t>29/6-1</t>
  </si>
  <si>
    <t>30/7-6 Hild</t>
  </si>
  <si>
    <t>30/7-2</t>
  </si>
  <si>
    <t>34/8-13 S</t>
  </si>
  <si>
    <t>34/8-13 A</t>
  </si>
  <si>
    <t>35/3-7 S</t>
  </si>
  <si>
    <t>35/3-2 Agat</t>
  </si>
  <si>
    <t>6407/6-7 S</t>
  </si>
  <si>
    <t>6407/6-6</t>
  </si>
  <si>
    <t>6407/8-4 A</t>
  </si>
  <si>
    <t>6407/8-4 S</t>
  </si>
  <si>
    <t>6608/10-14 S</t>
  </si>
  <si>
    <t>6608/10-12</t>
  </si>
  <si>
    <t>6608/11-4 Linerle</t>
  </si>
  <si>
    <t>6608/11-2 Falk</t>
  </si>
  <si>
    <t>6706/12-1</t>
  </si>
  <si>
    <t>6707/10-1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</si>
  <si>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</si>
  <si>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</si>
  <si>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</si>
  <si>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</si>
  <si>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Funn som i 2010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</si>
  <si>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</si>
  <si>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Original recoverable and remaining reserves in discoveries which the licensees have decided to develop</t>
  </si>
  <si>
    <t>Oljedirektoratet</t>
  </si>
  <si>
    <t>Solgt og levert
Sold and delivered</t>
  </si>
  <si>
    <t>Feltoversikt / Fields</t>
  </si>
  <si>
    <t>RK 1, 2 &amp; 3-felt: Reserver i felt
Reserves in fields</t>
  </si>
  <si>
    <t>RK 3F: Reserver i funn der rettshaverne har vedtatt utbygging</t>
  </si>
  <si>
    <t>RK 4F: Ressurser i felt og funn i planleggingsfase
Resources in the planning phase</t>
  </si>
  <si>
    <t>RK 5F: Ressurser i funn der utvinning er sannsynlig, men ikke avklart
Resources whose recovery is likely, but not clarified</t>
  </si>
  <si>
    <t>RK 7F: Ressurser i nye funn  som ikke er evaluert
Resources in new discoveries that have not been evaluated</t>
  </si>
  <si>
    <t>Funn som i 2010 rapporteres som deler av andre felt og funn
Discoveries that are reported under other fields and discoveries</t>
  </si>
  <si>
    <t>Tilstedeværende ressurser i felt
In-place resources in fields</t>
  </si>
  <si>
    <t>2.mars 2011</t>
  </si>
  <si>
    <r>
      <t>1)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</si>
  <si>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2) Discovery year is designated as the year of discovery for the oldest discovery well in the discovery in question</t>
  </si>
  <si>
    <t xml:space="preserve">1)  Funnår for den eldste funnbrønnen som inngår </t>
  </si>
  <si>
    <t>1) Discovery year is designated as the year of discovery for the oldest discovery well in the discovery in question</t>
  </si>
  <si>
    <t>Estimatene gir en oversikt over hvor mye olje og gass som fantes i reservoarene før produksjonen tok til. Det finnes alternative måter å beregne tilstedeværende ressurser på.</t>
  </si>
  <si>
    <t xml:space="preserve"> Estimatene som oppgis er derfor ikke nødvendigvis sammenlignbare mellom de ulike feltene.</t>
  </si>
  <si>
    <t>The estimates give an overview of how much oil and gas were in the reservoars before production started. There are alternative methods for calculationg in-place resources.</t>
  </si>
  <si>
    <t xml:space="preserve"> The given estimates are therefore not neccessarily comparible between fields.</t>
  </si>
  <si>
    <t>1) 1 tonne NGL = 1.9 Sm3 NGL</t>
  </si>
  <si>
    <t>3) 33/9-6 Delta has test production</t>
  </si>
  <si>
    <t>4) Gas production from Sleipner Vest og Øst are measured as one</t>
  </si>
  <si>
    <t>5) Heidrun includes Tjeldbergodden</t>
  </si>
  <si>
    <t>6) Troll includes TOGI</t>
  </si>
  <si>
    <t>5) Heidrun omfatter Tjeldbergodden</t>
  </si>
  <si>
    <t>6) Troll omfatter TOGI</t>
  </si>
  <si>
    <t>1) Fields with an approved development plan not in production as of 31.12.09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</si>
  <si>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</si>
  <si>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</si>
  <si>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</si>
  <si>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5) Gas production from Sleipner Øst and Sleipner Vest are measured as one.</t>
  </si>
  <si>
    <t>3) Fields with an approved development plan not in production as of 31.12.2010</t>
  </si>
  <si>
    <t>2) Discovery year is designated as the year of discovery for  the oldest discovery well in the discovery in question</t>
  </si>
  <si>
    <t>3) The licensees look for new development of the field, the volumes are included in RC 4A for fields</t>
  </si>
  <si>
    <t>4)  16/1-8 includes 16/1-12 - discovery year 2009</t>
  </si>
  <si>
    <t>6)  6407/6-6 includes 6407/6-7 S - discovery year 2009</t>
  </si>
  <si>
    <t>7) 6608/10-12 includes  6608/10-14S - discovery year 2010</t>
  </si>
  <si>
    <t>8) 6707/10-1 includes 6707/10-2 S and 6706/12-1</t>
  </si>
  <si>
    <t>Totale utvinnbare petroleumsressurser på norsk kontinentalsokkel fordelt på ressurskategorier</t>
  </si>
  <si>
    <t>Original Recoverable Petroleum Resources on the Norwegian Continental Shelf divided on resource categories</t>
  </si>
  <si>
    <t xml:space="preserve">Totale utvinnbare petroleumsressurserpå norsk kontinentalsokkel og  per havområde
Original Recoverable Petroleum Resources on the Norwegian Continental Shelf </t>
  </si>
  <si>
    <t>* inneholder også ressurser i funn i RK 3F</t>
  </si>
  <si>
    <r>
      <t xml:space="preserve">Totale petroleumsressurser på norsk kontinentalsokkel pr. 31.12.2010
</t>
    </r>
    <r>
      <rPr>
        <i/>
        <sz val="12"/>
        <rFont val="Arial"/>
        <family val="2"/>
      </rPr>
      <t>Original Recoverable Petroleum Resources on the Norwegian Continental
Shelf as of 31 December, 2010</t>
    </r>
  </si>
  <si>
    <r>
      <t xml:space="preserve">Ressurser i funn hvor utvinning er sannsynlig, men uavklart  (ressurskategori 5)
</t>
    </r>
    <r>
      <rPr>
        <i/>
        <sz val="12"/>
        <rFont val="Arial"/>
        <family val="2"/>
      </rPr>
      <t>Resources whose recovery is likely, but not clarified (Resource category 5)</t>
    </r>
  </si>
  <si>
    <t>3) 1/9-1 Tommeliten Alpha has resources in resource category 5A and 5F</t>
  </si>
  <si>
    <t>5) 35/3-2 Agat includes 35/3-7S - discovey year 2009</t>
  </si>
  <si>
    <t>4) 25/2-10 S includes 25/2-17 - discovery year 2009</t>
  </si>
  <si>
    <t>5) 16/1-8  includes resources in RC 4F and RC 7F</t>
  </si>
  <si>
    <r>
      <t>Solgt og levert*/</t>
    </r>
    <r>
      <rPr>
        <i/>
        <sz val="11"/>
        <color indexed="8"/>
        <rFont val="Calibri"/>
        <family val="2"/>
      </rPr>
      <t>Sold and delivered</t>
    </r>
  </si>
  <si>
    <r>
      <t>Solgt og levert/</t>
    </r>
    <r>
      <rPr>
        <i/>
        <sz val="11"/>
        <color indexed="8"/>
        <rFont val="Calibri"/>
        <family val="2"/>
      </rPr>
      <t>Sold and delivered</t>
    </r>
  </si>
  <si>
    <t>** Includes resurce categories  1, 2 and 3</t>
  </si>
  <si>
    <t>*Includes a historical adjustment of gas  from the fields in the Oseberg area</t>
  </si>
  <si>
    <t xml:space="preserve">***Resources from future measures for improved recovery are calculated for the total recoverable potential and have not been broken down by area.       
</t>
  </si>
  <si>
    <r>
      <t xml:space="preserve">Reserver i funn der rettighetshaverne har vedtatt utbygging  (ressurskategori 3F)
</t>
    </r>
    <r>
      <rPr>
        <i/>
        <sz val="12"/>
        <rFont val="Arial"/>
        <family val="2"/>
      </rPr>
      <t xml:space="preserve">Original recoverable and remaining reserves in discoveries  which the licensees have decided to develop (Resource category 3F) </t>
    </r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</si>
</sst>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_ ;[Red]\-0\ "/>
    <numFmt numFmtId="165" formatCode="0.0"/>
    <numFmt numFmtId="166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i/>
      <sz val="14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0" borderId="2" applyNumberFormat="0" applyFill="0" applyAlignment="0" applyProtection="0"/>
    <xf numFmtId="0" fontId="69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26" borderId="0" applyNumberFormat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9" applyNumberFormat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164" fontId="4" fillId="0" borderId="10" xfId="15" applyNumberFormat="1" applyFont="1" applyBorder="1" applyAlignment="1">
      <alignment horizontal="center"/>
      <protection/>
    </xf>
    <xf numFmtId="164" fontId="4" fillId="0" borderId="11" xfId="15" applyNumberFormat="1" applyFont="1" applyBorder="1" applyAlignment="1">
      <alignment horizontal="center"/>
      <protection/>
    </xf>
    <xf numFmtId="164" fontId="3" fillId="0" borderId="12" xfId="15" applyNumberFormat="1" applyFont="1" applyBorder="1">
      <alignment/>
      <protection/>
    </xf>
    <xf numFmtId="0" fontId="0" fillId="0" borderId="0" xfId="51">
      <alignment/>
      <protection/>
    </xf>
    <xf numFmtId="164" fontId="4" fillId="0" borderId="13" xfId="15" applyNumberFormat="1" applyFont="1" applyBorder="1">
      <alignment/>
      <protection/>
    </xf>
    <xf numFmtId="164" fontId="3" fillId="0" borderId="0" xfId="15" applyNumberFormat="1" applyFont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 horizontal="center"/>
      <protection/>
    </xf>
    <xf numFmtId="164" fontId="3" fillId="0" borderId="14" xfId="15" applyNumberFormat="1" applyFont="1" applyBorder="1">
      <alignment/>
      <protection/>
    </xf>
    <xf numFmtId="164" fontId="3" fillId="0" borderId="0" xfId="15" applyNumberFormat="1" applyFont="1" applyBorder="1">
      <alignment/>
      <protection/>
    </xf>
    <xf numFmtId="164" fontId="2" fillId="0" borderId="15" xfId="15" applyNumberFormat="1" applyFont="1" applyBorder="1">
      <alignment/>
      <protection/>
    </xf>
    <xf numFmtId="164" fontId="2" fillId="0" borderId="13" xfId="15" applyNumberFormat="1" applyFont="1" applyBorder="1">
      <alignment/>
      <protection/>
    </xf>
    <xf numFmtId="164" fontId="2" fillId="0" borderId="13" xfId="15" applyNumberFormat="1" applyFont="1" applyFill="1" applyBorder="1">
      <alignment/>
      <protection/>
    </xf>
    <xf numFmtId="164" fontId="5" fillId="0" borderId="16" xfId="15" applyNumberFormat="1" applyFont="1" applyFill="1" applyBorder="1">
      <alignment/>
      <protection/>
    </xf>
    <xf numFmtId="164" fontId="5" fillId="0" borderId="13" xfId="15" applyNumberFormat="1" applyFont="1" applyFill="1" applyBorder="1">
      <alignment/>
      <protection/>
    </xf>
    <xf numFmtId="164" fontId="7" fillId="0" borderId="13" xfId="15" applyNumberFormat="1" applyFont="1" applyFill="1" applyBorder="1">
      <alignment/>
      <protection/>
    </xf>
    <xf numFmtId="164" fontId="5" fillId="0" borderId="15" xfId="15" applyNumberFormat="1" applyFont="1" applyFill="1" applyBorder="1">
      <alignment/>
      <protection/>
    </xf>
    <xf numFmtId="164" fontId="5" fillId="0" borderId="13" xfId="15" applyNumberFormat="1" applyFont="1" applyBorder="1">
      <alignment/>
      <protection/>
    </xf>
    <xf numFmtId="164" fontId="5" fillId="0" borderId="17" xfId="15" applyNumberFormat="1" applyFont="1" applyFill="1" applyBorder="1">
      <alignment/>
      <protection/>
    </xf>
    <xf numFmtId="0" fontId="78" fillId="0" borderId="0" xfId="51" applyFont="1">
      <alignment/>
      <protection/>
    </xf>
    <xf numFmtId="0" fontId="2" fillId="0" borderId="0" xfId="44" applyFont="1">
      <alignment/>
      <protection/>
    </xf>
    <xf numFmtId="0" fontId="2" fillId="0" borderId="0" xfId="44">
      <alignment/>
      <protection/>
    </xf>
    <xf numFmtId="0" fontId="5" fillId="0" borderId="18" xfId="15" applyFont="1" applyBorder="1">
      <alignment/>
      <protection/>
    </xf>
    <xf numFmtId="0" fontId="10" fillId="0" borderId="11" xfId="15" applyFont="1" applyBorder="1">
      <alignment/>
      <protection/>
    </xf>
    <xf numFmtId="0" fontId="10" fillId="0" borderId="12" xfId="15" applyFont="1" applyBorder="1">
      <alignment/>
      <protection/>
    </xf>
    <xf numFmtId="0" fontId="10" fillId="0" borderId="19" xfId="15" applyFont="1" applyBorder="1">
      <alignment/>
      <protection/>
    </xf>
    <xf numFmtId="0" fontId="0" fillId="0" borderId="20" xfId="15" applyFont="1" applyBorder="1">
      <alignment/>
      <protection/>
    </xf>
    <xf numFmtId="0" fontId="10" fillId="0" borderId="21" xfId="15" applyFont="1" applyBorder="1">
      <alignment/>
      <protection/>
    </xf>
    <xf numFmtId="0" fontId="10" fillId="0" borderId="22" xfId="15" applyFont="1" applyBorder="1">
      <alignment/>
      <protection/>
    </xf>
    <xf numFmtId="0" fontId="12" fillId="0" borderId="23" xfId="15" applyFont="1" applyBorder="1">
      <alignment/>
      <protection/>
    </xf>
    <xf numFmtId="0" fontId="12" fillId="0" borderId="24" xfId="15" applyFont="1" applyBorder="1">
      <alignment/>
      <protection/>
    </xf>
    <xf numFmtId="165" fontId="12" fillId="0" borderId="14" xfId="15" applyNumberFormat="1" applyFont="1" applyBorder="1">
      <alignment/>
      <protection/>
    </xf>
    <xf numFmtId="165" fontId="12" fillId="0" borderId="0" xfId="15" applyNumberFormat="1" applyFont="1" applyBorder="1">
      <alignment/>
      <protection/>
    </xf>
    <xf numFmtId="0" fontId="12" fillId="0" borderId="25" xfId="15" applyFont="1" applyBorder="1">
      <alignment/>
      <protection/>
    </xf>
    <xf numFmtId="165" fontId="0" fillId="0" borderId="0" xfId="15" applyNumberFormat="1" applyFont="1">
      <alignment/>
      <protection/>
    </xf>
    <xf numFmtId="165" fontId="12" fillId="0" borderId="26" xfId="15" applyNumberFormat="1" applyFont="1" applyBorder="1">
      <alignment/>
      <protection/>
    </xf>
    <xf numFmtId="0" fontId="5" fillId="0" borderId="27" xfId="15" applyFont="1" applyBorder="1" applyAlignment="1">
      <alignment wrapText="1"/>
      <protection/>
    </xf>
    <xf numFmtId="165" fontId="5" fillId="0" borderId="28" xfId="15" applyNumberFormat="1" applyFont="1" applyBorder="1">
      <alignment/>
      <protection/>
    </xf>
    <xf numFmtId="0" fontId="5" fillId="0" borderId="29" xfId="15" applyFont="1" applyBorder="1">
      <alignment/>
      <protection/>
    </xf>
    <xf numFmtId="0" fontId="5" fillId="0" borderId="0" xfId="15" applyFont="1" applyBorder="1">
      <alignment/>
      <protection/>
    </xf>
    <xf numFmtId="165" fontId="5" fillId="0" borderId="0" xfId="15" applyNumberFormat="1" applyFont="1">
      <alignment/>
      <protection/>
    </xf>
    <xf numFmtId="0" fontId="5" fillId="0" borderId="0" xfId="15" applyFont="1">
      <alignment/>
      <protection/>
    </xf>
    <xf numFmtId="165" fontId="2" fillId="0" borderId="0" xfId="44" applyNumberFormat="1">
      <alignment/>
      <protection/>
    </xf>
    <xf numFmtId="165" fontId="12" fillId="0" borderId="30" xfId="15" applyNumberFormat="1" applyFont="1" applyBorder="1">
      <alignment/>
      <protection/>
    </xf>
    <xf numFmtId="0" fontId="2" fillId="0" borderId="19" xfId="15" applyFont="1" applyBorder="1">
      <alignment/>
      <protection/>
    </xf>
    <xf numFmtId="0" fontId="2" fillId="0" borderId="25" xfId="15" applyFont="1" applyBorder="1">
      <alignment/>
      <protection/>
    </xf>
    <xf numFmtId="0" fontId="12" fillId="0" borderId="31" xfId="15" applyFont="1" applyBorder="1">
      <alignment/>
      <protection/>
    </xf>
    <xf numFmtId="0" fontId="14" fillId="0" borderId="0" xfId="44" applyFont="1" applyBorder="1">
      <alignment/>
      <protection/>
    </xf>
    <xf numFmtId="0" fontId="12" fillId="0" borderId="31" xfId="15" applyFont="1" applyBorder="1" applyAlignment="1">
      <alignment horizontal="right"/>
      <protection/>
    </xf>
    <xf numFmtId="0" fontId="12" fillId="33" borderId="31" xfId="15" applyFont="1" applyFill="1" applyBorder="1">
      <alignment/>
      <protection/>
    </xf>
    <xf numFmtId="165" fontId="5" fillId="0" borderId="32" xfId="44" applyNumberFormat="1" applyFont="1" applyBorder="1">
      <alignment/>
      <protection/>
    </xf>
    <xf numFmtId="165" fontId="5" fillId="0" borderId="12" xfId="44" applyNumberFormat="1" applyFont="1" applyBorder="1">
      <alignment/>
      <protection/>
    </xf>
    <xf numFmtId="165" fontId="5" fillId="0" borderId="33" xfId="44" applyNumberFormat="1" applyFont="1" applyBorder="1">
      <alignment/>
      <protection/>
    </xf>
    <xf numFmtId="0" fontId="14" fillId="0" borderId="34" xfId="44" applyFont="1" applyBorder="1">
      <alignment/>
      <protection/>
    </xf>
    <xf numFmtId="165" fontId="5" fillId="0" borderId="35" xfId="44" applyNumberFormat="1" applyFont="1" applyBorder="1">
      <alignment/>
      <protection/>
    </xf>
    <xf numFmtId="165" fontId="5" fillId="0" borderId="36" xfId="44" applyNumberFormat="1" applyFont="1" applyBorder="1">
      <alignment/>
      <protection/>
    </xf>
    <xf numFmtId="165" fontId="5" fillId="0" borderId="37" xfId="44" applyNumberFormat="1" applyFont="1" applyBorder="1">
      <alignment/>
      <protection/>
    </xf>
    <xf numFmtId="0" fontId="14" fillId="0" borderId="38" xfId="44" applyFont="1" applyBorder="1">
      <alignment/>
      <protection/>
    </xf>
    <xf numFmtId="0" fontId="2" fillId="0" borderId="0" xfId="44" applyFill="1">
      <alignment/>
      <protection/>
    </xf>
    <xf numFmtId="0" fontId="16" fillId="0" borderId="0" xfId="15" applyFont="1" applyFill="1">
      <alignment/>
      <protection/>
    </xf>
    <xf numFmtId="165" fontId="16" fillId="0" borderId="0" xfId="15" applyNumberFormat="1" applyFont="1" applyFill="1">
      <alignment/>
      <protection/>
    </xf>
    <xf numFmtId="165" fontId="16" fillId="0" borderId="0" xfId="15" applyNumberFormat="1" applyFont="1">
      <alignment/>
      <protection/>
    </xf>
    <xf numFmtId="165" fontId="0" fillId="0" borderId="0" xfId="15" applyNumberFormat="1" applyFont="1" applyFill="1">
      <alignment/>
      <protection/>
    </xf>
    <xf numFmtId="165" fontId="2" fillId="0" borderId="0" xfId="15" applyNumberFormat="1" applyFont="1">
      <alignment/>
      <protection/>
    </xf>
    <xf numFmtId="0" fontId="12" fillId="0" borderId="0" xfId="15" applyFont="1">
      <alignment/>
      <protection/>
    </xf>
    <xf numFmtId="0" fontId="17" fillId="0" borderId="0" xfId="44" applyFont="1">
      <alignment/>
      <protection/>
    </xf>
    <xf numFmtId="0" fontId="18" fillId="0" borderId="0" xfId="44" applyFont="1">
      <alignment/>
      <protection/>
    </xf>
    <xf numFmtId="0" fontId="10" fillId="0" borderId="0" xfId="15" applyFont="1" applyBorder="1">
      <alignment/>
      <protection/>
    </xf>
    <xf numFmtId="0" fontId="5" fillId="0" borderId="0" xfId="44" applyFont="1">
      <alignment/>
      <protection/>
    </xf>
    <xf numFmtId="0" fontId="12" fillId="0" borderId="39" xfId="15" applyFont="1" applyBorder="1">
      <alignment/>
      <protection/>
    </xf>
    <xf numFmtId="0" fontId="12" fillId="0" borderId="40" xfId="15" applyFont="1" applyBorder="1">
      <alignment/>
      <protection/>
    </xf>
    <xf numFmtId="165" fontId="12" fillId="0" borderId="41" xfId="15" applyNumberFormat="1" applyFont="1" applyBorder="1">
      <alignment/>
      <protection/>
    </xf>
    <xf numFmtId="165" fontId="12" fillId="0" borderId="42" xfId="15" applyNumberFormat="1" applyFont="1" applyBorder="1">
      <alignment/>
      <protection/>
    </xf>
    <xf numFmtId="165" fontId="12" fillId="0" borderId="43" xfId="15" applyNumberFormat="1" applyFont="1" applyBorder="1">
      <alignment/>
      <protection/>
    </xf>
    <xf numFmtId="165" fontId="12" fillId="0" borderId="44" xfId="15" applyNumberFormat="1" applyFont="1" applyBorder="1">
      <alignment/>
      <protection/>
    </xf>
    <xf numFmtId="165" fontId="12" fillId="0" borderId="0" xfId="15" applyNumberFormat="1" applyFont="1">
      <alignment/>
      <protection/>
    </xf>
    <xf numFmtId="0" fontId="12" fillId="0" borderId="45" xfId="15" applyFont="1" applyBorder="1">
      <alignment/>
      <protection/>
    </xf>
    <xf numFmtId="165" fontId="12" fillId="0" borderId="31" xfId="15" applyNumberFormat="1" applyFont="1" applyBorder="1">
      <alignment/>
      <protection/>
    </xf>
    <xf numFmtId="165" fontId="12" fillId="0" borderId="14" xfId="15" applyNumberFormat="1" applyFont="1" applyFill="1" applyBorder="1">
      <alignment/>
      <protection/>
    </xf>
    <xf numFmtId="165" fontId="12" fillId="0" borderId="0" xfId="15" applyNumberFormat="1" applyFont="1" applyFill="1" applyBorder="1">
      <alignment/>
      <protection/>
    </xf>
    <xf numFmtId="166" fontId="12" fillId="0" borderId="0" xfId="15" applyNumberFormat="1" applyFont="1">
      <alignment/>
      <protection/>
    </xf>
    <xf numFmtId="0" fontId="12" fillId="0" borderId="20" xfId="15" applyFont="1" applyBorder="1">
      <alignment/>
      <protection/>
    </xf>
    <xf numFmtId="165" fontId="12" fillId="0" borderId="21" xfId="15" applyNumberFormat="1" applyFont="1" applyBorder="1">
      <alignment/>
      <protection/>
    </xf>
    <xf numFmtId="165" fontId="12" fillId="0" borderId="22" xfId="15" applyNumberFormat="1" applyFont="1" applyBorder="1">
      <alignment/>
      <protection/>
    </xf>
    <xf numFmtId="165" fontId="12" fillId="0" borderId="46" xfId="15" applyNumberFormat="1" applyFont="1" applyBorder="1">
      <alignment/>
      <protection/>
    </xf>
    <xf numFmtId="165" fontId="12" fillId="0" borderId="47" xfId="15" applyNumberFormat="1" applyFont="1" applyBorder="1">
      <alignment/>
      <protection/>
    </xf>
    <xf numFmtId="0" fontId="10" fillId="0" borderId="35" xfId="15" applyFont="1" applyBorder="1">
      <alignment/>
      <protection/>
    </xf>
    <xf numFmtId="165" fontId="10" fillId="0" borderId="48" xfId="15" applyNumberFormat="1" applyFont="1" applyBorder="1">
      <alignment/>
      <protection/>
    </xf>
    <xf numFmtId="165" fontId="10" fillId="0" borderId="36" xfId="15" applyNumberFormat="1" applyFont="1" applyBorder="1">
      <alignment/>
      <protection/>
    </xf>
    <xf numFmtId="165" fontId="10" fillId="0" borderId="37" xfId="15" applyNumberFormat="1" applyFont="1" applyBorder="1">
      <alignment/>
      <protection/>
    </xf>
    <xf numFmtId="165" fontId="10" fillId="0" borderId="0" xfId="15" applyNumberFormat="1" applyFont="1">
      <alignment/>
      <protection/>
    </xf>
    <xf numFmtId="0" fontId="10" fillId="0" borderId="0" xfId="15" applyFont="1">
      <alignment/>
      <protection/>
    </xf>
    <xf numFmtId="0" fontId="12" fillId="0" borderId="0" xfId="15" applyFont="1" applyFill="1">
      <alignment/>
      <protection/>
    </xf>
    <xf numFmtId="166" fontId="12" fillId="0" borderId="0" xfId="15" applyNumberFormat="1" applyFont="1" applyFill="1">
      <alignment/>
      <protection/>
    </xf>
    <xf numFmtId="165" fontId="12" fillId="0" borderId="0" xfId="15" applyNumberFormat="1" applyFont="1" applyFill="1">
      <alignment/>
      <protection/>
    </xf>
    <xf numFmtId="0" fontId="0" fillId="0" borderId="0" xfId="15" applyFont="1" applyFill="1">
      <alignment/>
      <protection/>
    </xf>
    <xf numFmtId="14" fontId="12" fillId="0" borderId="24" xfId="15" applyNumberFormat="1" applyFont="1" applyBorder="1">
      <alignment/>
      <protection/>
    </xf>
    <xf numFmtId="0" fontId="2" fillId="0" borderId="24" xfId="44" applyFont="1" applyBorder="1">
      <alignment/>
      <protection/>
    </xf>
    <xf numFmtId="0" fontId="2" fillId="0" borderId="31" xfId="44" applyBorder="1">
      <alignment/>
      <protection/>
    </xf>
    <xf numFmtId="14" fontId="12" fillId="0" borderId="39" xfId="15" applyNumberFormat="1" applyFont="1" applyBorder="1">
      <alignment/>
      <protection/>
    </xf>
    <xf numFmtId="0" fontId="12" fillId="33" borderId="47" xfId="15" applyFont="1" applyFill="1" applyBorder="1">
      <alignment/>
      <protection/>
    </xf>
    <xf numFmtId="0" fontId="12" fillId="0" borderId="35" xfId="15" applyFont="1" applyBorder="1">
      <alignment/>
      <protection/>
    </xf>
    <xf numFmtId="165" fontId="19" fillId="0" borderId="48" xfId="15" applyNumberFormat="1" applyFont="1" applyBorder="1" applyAlignment="1">
      <alignment horizontal="right"/>
      <protection/>
    </xf>
    <xf numFmtId="1" fontId="5" fillId="0" borderId="36" xfId="44" applyNumberFormat="1" applyFont="1" applyBorder="1">
      <alignment/>
      <protection/>
    </xf>
    <xf numFmtId="0" fontId="5" fillId="0" borderId="36" xfId="44" applyFont="1" applyBorder="1">
      <alignment/>
      <protection/>
    </xf>
    <xf numFmtId="0" fontId="10" fillId="0" borderId="37" xfId="15" applyFont="1" applyBorder="1">
      <alignment/>
      <protection/>
    </xf>
    <xf numFmtId="165" fontId="20" fillId="0" borderId="0" xfId="15" applyNumberFormat="1" applyFont="1" applyBorder="1" applyAlignment="1">
      <alignment horizontal="left"/>
      <protection/>
    </xf>
    <xf numFmtId="165" fontId="20" fillId="0" borderId="0" xfId="15" applyNumberFormat="1" applyFont="1" applyBorder="1" applyAlignment="1">
      <alignment horizontal="right"/>
      <protection/>
    </xf>
    <xf numFmtId="0" fontId="5" fillId="0" borderId="0" xfId="15" applyFont="1" applyFill="1">
      <alignment/>
      <protection/>
    </xf>
    <xf numFmtId="0" fontId="12" fillId="0" borderId="44" xfId="15" applyFont="1" applyBorder="1">
      <alignment/>
      <protection/>
    </xf>
    <xf numFmtId="14" fontId="12" fillId="0" borderId="24" xfId="15" applyNumberFormat="1" applyFont="1" applyBorder="1" quotePrefix="1">
      <alignment/>
      <protection/>
    </xf>
    <xf numFmtId="1" fontId="12" fillId="0" borderId="31" xfId="15" applyNumberFormat="1" applyFont="1" applyBorder="1">
      <alignment/>
      <protection/>
    </xf>
    <xf numFmtId="0" fontId="2" fillId="0" borderId="31" xfId="44" applyFont="1" applyBorder="1">
      <alignment/>
      <protection/>
    </xf>
    <xf numFmtId="0" fontId="2" fillId="33" borderId="0" xfId="44" applyFill="1">
      <alignment/>
      <protection/>
    </xf>
    <xf numFmtId="1" fontId="12" fillId="33" borderId="31" xfId="15" applyNumberFormat="1" applyFont="1" applyFill="1" applyBorder="1">
      <alignment/>
      <protection/>
    </xf>
    <xf numFmtId="4" fontId="12" fillId="0" borderId="0" xfId="15" applyNumberFormat="1" applyFont="1" applyBorder="1">
      <alignment/>
      <protection/>
    </xf>
    <xf numFmtId="0" fontId="12" fillId="0" borderId="39" xfId="15" applyFont="1" applyBorder="1" quotePrefix="1">
      <alignment/>
      <protection/>
    </xf>
    <xf numFmtId="0" fontId="12" fillId="0" borderId="31" xfId="15" applyFont="1" applyFill="1" applyBorder="1">
      <alignment/>
      <protection/>
    </xf>
    <xf numFmtId="0" fontId="10" fillId="0" borderId="49" xfId="15" applyFont="1" applyBorder="1">
      <alignment/>
      <protection/>
    </xf>
    <xf numFmtId="0" fontId="12" fillId="0" borderId="0" xfId="44" applyFont="1">
      <alignment/>
      <protection/>
    </xf>
    <xf numFmtId="165" fontId="22" fillId="0" borderId="0" xfId="15" applyNumberFormat="1" applyFont="1" applyBorder="1" applyAlignment="1">
      <alignment horizontal="right"/>
      <protection/>
    </xf>
    <xf numFmtId="49" fontId="2" fillId="0" borderId="0" xfId="15" applyNumberFormat="1" applyFont="1">
      <alignment/>
      <protection/>
    </xf>
    <xf numFmtId="49" fontId="0" fillId="0" borderId="0" xfId="15" applyNumberFormat="1" applyFont="1">
      <alignment/>
      <protection/>
    </xf>
    <xf numFmtId="49" fontId="10" fillId="0" borderId="39" xfId="15" applyNumberFormat="1" applyFont="1" applyFill="1" applyBorder="1">
      <alignment/>
      <protection/>
    </xf>
    <xf numFmtId="49" fontId="12" fillId="33" borderId="24" xfId="15" applyNumberFormat="1" applyFont="1" applyFill="1" applyBorder="1" quotePrefix="1">
      <alignment/>
      <protection/>
    </xf>
    <xf numFmtId="1" fontId="12" fillId="0" borderId="50" xfId="15" applyNumberFormat="1" applyFont="1" applyBorder="1">
      <alignment/>
      <protection/>
    </xf>
    <xf numFmtId="1" fontId="12" fillId="0" borderId="25" xfId="15" applyNumberFormat="1" applyFont="1" applyBorder="1">
      <alignment/>
      <protection/>
    </xf>
    <xf numFmtId="0" fontId="12" fillId="33" borderId="24" xfId="15" applyFont="1" applyFill="1" applyBorder="1">
      <alignment/>
      <protection/>
    </xf>
    <xf numFmtId="0" fontId="12" fillId="0" borderId="24" xfId="15" applyFont="1" applyBorder="1" quotePrefix="1">
      <alignment/>
      <protection/>
    </xf>
    <xf numFmtId="1" fontId="12" fillId="0" borderId="23" xfId="15" applyNumberFormat="1" applyFont="1" applyBorder="1">
      <alignment/>
      <protection/>
    </xf>
    <xf numFmtId="49" fontId="10" fillId="0" borderId="35" xfId="15" applyNumberFormat="1" applyFont="1" applyBorder="1">
      <alignment/>
      <protection/>
    </xf>
    <xf numFmtId="165" fontId="10" fillId="0" borderId="36" xfId="15" applyNumberFormat="1" applyFont="1" applyFill="1" applyBorder="1">
      <alignment/>
      <protection/>
    </xf>
    <xf numFmtId="165" fontId="10" fillId="0" borderId="37" xfId="15" applyNumberFormat="1" applyFont="1" applyFill="1" applyBorder="1">
      <alignment/>
      <protection/>
    </xf>
    <xf numFmtId="0" fontId="10" fillId="0" borderId="0" xfId="15" applyFont="1" applyFill="1">
      <alignment/>
      <protection/>
    </xf>
    <xf numFmtId="49" fontId="10" fillId="0" borderId="0" xfId="15" applyNumberFormat="1" applyFont="1" applyBorder="1">
      <alignment/>
      <protection/>
    </xf>
    <xf numFmtId="49" fontId="12" fillId="0" borderId="0" xfId="15" applyNumberFormat="1" applyFont="1">
      <alignment/>
      <protection/>
    </xf>
    <xf numFmtId="0" fontId="12" fillId="0" borderId="51" xfId="15" applyFont="1" applyBorder="1" quotePrefix="1">
      <alignment/>
      <protection/>
    </xf>
    <xf numFmtId="165" fontId="12" fillId="0" borderId="41" xfId="15" applyNumberFormat="1" applyFont="1" applyFill="1" applyBorder="1">
      <alignment/>
      <protection/>
    </xf>
    <xf numFmtId="165" fontId="12" fillId="0" borderId="42" xfId="15" applyNumberFormat="1" applyFont="1" applyFill="1" applyBorder="1">
      <alignment/>
      <protection/>
    </xf>
    <xf numFmtId="165" fontId="12" fillId="0" borderId="43" xfId="15" applyNumberFormat="1" applyFont="1" applyFill="1" applyBorder="1">
      <alignment/>
      <protection/>
    </xf>
    <xf numFmtId="1" fontId="12" fillId="0" borderId="50" xfId="15" applyNumberFormat="1" applyFont="1" applyFill="1" applyBorder="1">
      <alignment/>
      <protection/>
    </xf>
    <xf numFmtId="165" fontId="12" fillId="0" borderId="30" xfId="15" applyNumberFormat="1" applyFont="1" applyFill="1" applyBorder="1">
      <alignment/>
      <protection/>
    </xf>
    <xf numFmtId="1" fontId="12" fillId="0" borderId="25" xfId="15" applyNumberFormat="1" applyFont="1" applyFill="1" applyBorder="1">
      <alignment/>
      <protection/>
    </xf>
    <xf numFmtId="165" fontId="20" fillId="0" borderId="14" xfId="15" applyNumberFormat="1" applyFont="1" applyBorder="1" applyAlignment="1">
      <alignment horizontal="right"/>
      <protection/>
    </xf>
    <xf numFmtId="165" fontId="20" fillId="0" borderId="21" xfId="15" applyNumberFormat="1" applyFont="1" applyBorder="1" applyAlignment="1">
      <alignment horizontal="right"/>
      <protection/>
    </xf>
    <xf numFmtId="165" fontId="20" fillId="0" borderId="22" xfId="15" applyNumberFormat="1" applyFont="1" applyBorder="1" applyAlignment="1">
      <alignment horizontal="right"/>
      <protection/>
    </xf>
    <xf numFmtId="165" fontId="12" fillId="0" borderId="46" xfId="15" applyNumberFormat="1" applyFont="1" applyFill="1" applyBorder="1">
      <alignment/>
      <protection/>
    </xf>
    <xf numFmtId="1" fontId="12" fillId="0" borderId="23" xfId="15" applyNumberFormat="1" applyFont="1" applyFill="1" applyBorder="1">
      <alignment/>
      <protection/>
    </xf>
    <xf numFmtId="0" fontId="10" fillId="0" borderId="35" xfId="15" applyFont="1" applyBorder="1" quotePrefix="1">
      <alignment/>
      <protection/>
    </xf>
    <xf numFmtId="0" fontId="10" fillId="0" borderId="37" xfId="15" applyFont="1" applyFill="1" applyBorder="1">
      <alignment/>
      <protection/>
    </xf>
    <xf numFmtId="0" fontId="2" fillId="0" borderId="24" xfId="44" applyBorder="1">
      <alignment/>
      <protection/>
    </xf>
    <xf numFmtId="0" fontId="0" fillId="0" borderId="0" xfId="51" applyFont="1">
      <alignment/>
      <protection/>
    </xf>
    <xf numFmtId="165" fontId="19" fillId="0" borderId="36" xfId="15" applyNumberFormat="1" applyFont="1" applyBorder="1" applyAlignment="1">
      <alignment horizontal="right"/>
      <protection/>
    </xf>
    <xf numFmtId="165" fontId="10" fillId="0" borderId="26" xfId="15" applyNumberFormat="1" applyFont="1" applyFill="1" applyBorder="1">
      <alignment/>
      <protection/>
    </xf>
    <xf numFmtId="0" fontId="5" fillId="0" borderId="11" xfId="15" applyFont="1" applyBorder="1" applyAlignment="1">
      <alignment horizontal="center"/>
      <protection/>
    </xf>
    <xf numFmtId="0" fontId="2" fillId="0" borderId="12" xfId="15" applyFont="1" applyBorder="1">
      <alignment/>
      <protection/>
    </xf>
    <xf numFmtId="0" fontId="5" fillId="0" borderId="41" xfId="15" applyFont="1" applyBorder="1" applyAlignment="1">
      <alignment horizontal="center"/>
      <protection/>
    </xf>
    <xf numFmtId="0" fontId="0" fillId="0" borderId="14" xfId="51" applyBorder="1">
      <alignment/>
      <protection/>
    </xf>
    <xf numFmtId="0" fontId="0" fillId="0" borderId="0" xfId="51" applyBorder="1">
      <alignment/>
      <protection/>
    </xf>
    <xf numFmtId="0" fontId="5" fillId="0" borderId="42" xfId="15" applyFont="1" applyBorder="1" applyAlignment="1">
      <alignment horizontal="center"/>
      <protection/>
    </xf>
    <xf numFmtId="0" fontId="5" fillId="0" borderId="52" xfId="15" applyFont="1" applyBorder="1" applyAlignment="1">
      <alignment horizontal="center"/>
      <protection/>
    </xf>
    <xf numFmtId="0" fontId="5" fillId="0" borderId="21" xfId="15" applyFont="1" applyBorder="1" applyAlignment="1">
      <alignment horizontal="center"/>
      <protection/>
    </xf>
    <xf numFmtId="0" fontId="5" fillId="0" borderId="22" xfId="15" applyFont="1" applyBorder="1" applyAlignment="1">
      <alignment horizontal="center"/>
      <protection/>
    </xf>
    <xf numFmtId="0" fontId="5" fillId="0" borderId="22" xfId="15" applyFont="1" applyFill="1" applyBorder="1" applyAlignment="1">
      <alignment horizontal="center"/>
      <protection/>
    </xf>
    <xf numFmtId="0" fontId="5" fillId="0" borderId="15" xfId="15" applyFont="1" applyBorder="1" applyAlignment="1">
      <alignment horizontal="center"/>
      <protection/>
    </xf>
    <xf numFmtId="164" fontId="3" fillId="0" borderId="10" xfId="15" applyNumberFormat="1" applyFont="1" applyBorder="1">
      <alignment/>
      <protection/>
    </xf>
    <xf numFmtId="0" fontId="0" fillId="0" borderId="11" xfId="51" applyBorder="1">
      <alignment/>
      <protection/>
    </xf>
    <xf numFmtId="0" fontId="5" fillId="0" borderId="50" xfId="15" applyFont="1" applyBorder="1" applyAlignment="1">
      <alignment horizontal="center"/>
      <protection/>
    </xf>
    <xf numFmtId="0" fontId="5" fillId="0" borderId="23" xfId="15" applyFont="1" applyBorder="1" applyAlignment="1">
      <alignment horizontal="center"/>
      <protection/>
    </xf>
    <xf numFmtId="0" fontId="75" fillId="0" borderId="25" xfId="51" applyFont="1" applyBorder="1">
      <alignment/>
      <protection/>
    </xf>
    <xf numFmtId="0" fontId="75" fillId="0" borderId="0" xfId="51" applyFont="1">
      <alignment/>
      <protection/>
    </xf>
    <xf numFmtId="164" fontId="4" fillId="0" borderId="52" xfId="15" applyNumberFormat="1" applyFont="1" applyBorder="1">
      <alignment/>
      <protection/>
    </xf>
    <xf numFmtId="164" fontId="3" fillId="0" borderId="15" xfId="15" applyNumberFormat="1" applyFont="1" applyBorder="1">
      <alignment/>
      <protection/>
    </xf>
    <xf numFmtId="164" fontId="4" fillId="0" borderId="42" xfId="15" applyNumberFormat="1" applyFont="1" applyBorder="1" applyAlignment="1">
      <alignment horizontal="center"/>
      <protection/>
    </xf>
    <xf numFmtId="164" fontId="3" fillId="0" borderId="22" xfId="15" applyNumberFormat="1" applyFont="1" applyBorder="1">
      <alignment/>
      <protection/>
    </xf>
    <xf numFmtId="164" fontId="4" fillId="0" borderId="22" xfId="15" applyNumberFormat="1" applyFont="1" applyBorder="1" applyAlignment="1">
      <alignment horizontal="center"/>
      <protection/>
    </xf>
    <xf numFmtId="164" fontId="4" fillId="0" borderId="0" xfId="15" applyNumberFormat="1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  <protection/>
    </xf>
    <xf numFmtId="164" fontId="4" fillId="0" borderId="53" xfId="15" applyNumberFormat="1" applyFont="1" applyBorder="1" applyAlignment="1">
      <alignment horizontal="center"/>
      <protection/>
    </xf>
    <xf numFmtId="164" fontId="4" fillId="0" borderId="53" xfId="15" applyNumberFormat="1" applyFont="1" applyBorder="1">
      <alignment/>
      <protection/>
    </xf>
    <xf numFmtId="164" fontId="4" fillId="0" borderId="0" xfId="15" applyNumberFormat="1" applyFont="1" applyBorder="1">
      <alignment/>
      <protection/>
    </xf>
    <xf numFmtId="164" fontId="6" fillId="0" borderId="0" xfId="15" applyNumberFormat="1" applyFont="1" applyBorder="1">
      <alignment/>
      <protection/>
    </xf>
    <xf numFmtId="164" fontId="3" fillId="0" borderId="36" xfId="15" applyNumberFormat="1" applyFont="1" applyBorder="1">
      <alignment/>
      <protection/>
    </xf>
    <xf numFmtId="164" fontId="0" fillId="0" borderId="18" xfId="51" applyNumberFormat="1" applyBorder="1">
      <alignment/>
      <protection/>
    </xf>
    <xf numFmtId="164" fontId="75" fillId="0" borderId="45" xfId="51" applyNumberFormat="1" applyFont="1" applyBorder="1">
      <alignment/>
      <protection/>
    </xf>
    <xf numFmtId="164" fontId="0" fillId="0" borderId="54" xfId="51" applyNumberFormat="1" applyBorder="1">
      <alignment/>
      <protection/>
    </xf>
    <xf numFmtId="164" fontId="0" fillId="0" borderId="55" xfId="51" applyNumberFormat="1" applyBorder="1">
      <alignment/>
      <protection/>
    </xf>
    <xf numFmtId="0" fontId="0" fillId="0" borderId="24" xfId="15" applyFont="1" applyBorder="1">
      <alignment/>
      <protection/>
    </xf>
    <xf numFmtId="1" fontId="0" fillId="0" borderId="41" xfId="51" applyNumberFormat="1" applyBorder="1">
      <alignment/>
      <protection/>
    </xf>
    <xf numFmtId="1" fontId="0" fillId="0" borderId="42" xfId="51" applyNumberFormat="1" applyBorder="1">
      <alignment/>
      <protection/>
    </xf>
    <xf numFmtId="1" fontId="0" fillId="0" borderId="43" xfId="51" applyNumberFormat="1" applyBorder="1">
      <alignment/>
      <protection/>
    </xf>
    <xf numFmtId="1" fontId="0" fillId="0" borderId="13" xfId="15" applyNumberFormat="1" applyFont="1" applyBorder="1">
      <alignment/>
      <protection/>
    </xf>
    <xf numFmtId="1" fontId="0" fillId="0" borderId="25" xfId="15" applyNumberFormat="1" applyFont="1" applyBorder="1">
      <alignment/>
      <protection/>
    </xf>
    <xf numFmtId="1" fontId="0" fillId="0" borderId="0" xfId="51" applyNumberFormat="1">
      <alignment/>
      <protection/>
    </xf>
    <xf numFmtId="1" fontId="0" fillId="0" borderId="14" xfId="51" applyNumberFormat="1" applyBorder="1">
      <alignment/>
      <protection/>
    </xf>
    <xf numFmtId="1" fontId="0" fillId="0" borderId="0" xfId="51" applyNumberFormat="1" applyBorder="1">
      <alignment/>
      <protection/>
    </xf>
    <xf numFmtId="1" fontId="0" fillId="0" borderId="30" xfId="51" applyNumberFormat="1" applyBorder="1">
      <alignment/>
      <protection/>
    </xf>
    <xf numFmtId="0" fontId="0" fillId="0" borderId="39" xfId="15" applyFont="1" applyBorder="1">
      <alignment/>
      <protection/>
    </xf>
    <xf numFmtId="1" fontId="0" fillId="0" borderId="21" xfId="51" applyNumberFormat="1" applyBorder="1">
      <alignment/>
      <protection/>
    </xf>
    <xf numFmtId="1" fontId="0" fillId="0" borderId="22" xfId="51" applyNumberFormat="1" applyBorder="1">
      <alignment/>
      <protection/>
    </xf>
    <xf numFmtId="1" fontId="0" fillId="0" borderId="46" xfId="51" applyNumberFormat="1" applyBorder="1">
      <alignment/>
      <protection/>
    </xf>
    <xf numFmtId="1" fontId="0" fillId="0" borderId="15" xfId="15" applyNumberFormat="1" applyFont="1" applyFill="1" applyBorder="1">
      <alignment/>
      <protection/>
    </xf>
    <xf numFmtId="1" fontId="0" fillId="0" borderId="23" xfId="15" applyNumberFormat="1" applyFont="1" applyFill="1" applyBorder="1">
      <alignment/>
      <protection/>
    </xf>
    <xf numFmtId="0" fontId="5" fillId="0" borderId="54" xfId="15" applyFont="1" applyBorder="1">
      <alignment/>
      <protection/>
    </xf>
    <xf numFmtId="1" fontId="5" fillId="0" borderId="53" xfId="15" applyNumberFormat="1" applyFont="1" applyBorder="1">
      <alignment/>
      <protection/>
    </xf>
    <xf numFmtId="1" fontId="5" fillId="0" borderId="15" xfId="15" applyNumberFormat="1" applyFont="1" applyBorder="1">
      <alignment/>
      <protection/>
    </xf>
    <xf numFmtId="1" fontId="5" fillId="0" borderId="56" xfId="15" applyNumberFormat="1" applyFont="1" applyBorder="1">
      <alignment/>
      <protection/>
    </xf>
    <xf numFmtId="1" fontId="5" fillId="0" borderId="57" xfId="15" applyNumberFormat="1" applyFont="1" applyBorder="1">
      <alignment/>
      <protection/>
    </xf>
    <xf numFmtId="1" fontId="5" fillId="0" borderId="23" xfId="15" applyNumberFormat="1" applyFont="1" applyBorder="1">
      <alignment/>
      <protection/>
    </xf>
    <xf numFmtId="1" fontId="0" fillId="0" borderId="0" xfId="15" applyNumberFormat="1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31" xfId="15" applyFont="1" applyBorder="1">
      <alignment/>
      <protection/>
    </xf>
    <xf numFmtId="0" fontId="5" fillId="0" borderId="39" xfId="15" applyFont="1" applyBorder="1">
      <alignment/>
      <protection/>
    </xf>
    <xf numFmtId="1" fontId="5" fillId="0" borderId="22" xfId="15" applyNumberFormat="1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47" xfId="15" applyFont="1" applyBorder="1">
      <alignment/>
      <protection/>
    </xf>
    <xf numFmtId="0" fontId="0" fillId="0" borderId="58" xfId="15" applyFont="1" applyBorder="1">
      <alignment/>
      <protection/>
    </xf>
    <xf numFmtId="1" fontId="0" fillId="0" borderId="13" xfId="15" applyNumberFormat="1" applyFont="1" applyFill="1" applyBorder="1">
      <alignment/>
      <protection/>
    </xf>
    <xf numFmtId="1" fontId="5" fillId="0" borderId="16" xfId="15" applyNumberFormat="1" applyFont="1" applyBorder="1">
      <alignment/>
      <protection/>
    </xf>
    <xf numFmtId="0" fontId="5" fillId="0" borderId="24" xfId="15" applyFont="1" applyBorder="1">
      <alignment/>
      <protection/>
    </xf>
    <xf numFmtId="1" fontId="5" fillId="0" borderId="0" xfId="15" applyNumberFormat="1" applyFont="1" applyBorder="1">
      <alignment/>
      <protection/>
    </xf>
    <xf numFmtId="1" fontId="0" fillId="0" borderId="47" xfId="15" applyNumberFormat="1" applyFont="1" applyBorder="1">
      <alignment/>
      <protection/>
    </xf>
    <xf numFmtId="1" fontId="0" fillId="0" borderId="52" xfId="15" applyNumberFormat="1" applyFont="1" applyBorder="1">
      <alignment/>
      <protection/>
    </xf>
    <xf numFmtId="1" fontId="0" fillId="0" borderId="31" xfId="15" applyNumberFormat="1" applyFont="1" applyBorder="1">
      <alignment/>
      <protection/>
    </xf>
    <xf numFmtId="1" fontId="0" fillId="0" borderId="22" xfId="15" applyNumberFormat="1" applyFont="1" applyBorder="1">
      <alignment/>
      <protection/>
    </xf>
    <xf numFmtId="1" fontId="0" fillId="0" borderId="41" xfId="15" applyNumberFormat="1" applyFont="1" applyBorder="1">
      <alignment/>
      <protection/>
    </xf>
    <xf numFmtId="1" fontId="0" fillId="0" borderId="14" xfId="15" applyNumberFormat="1" applyFont="1" applyBorder="1">
      <alignment/>
      <protection/>
    </xf>
    <xf numFmtId="1" fontId="0" fillId="0" borderId="14" xfId="15" applyNumberFormat="1" applyFont="1" applyFill="1" applyBorder="1">
      <alignment/>
      <protection/>
    </xf>
    <xf numFmtId="0" fontId="5" fillId="0" borderId="59" xfId="15" applyFont="1" applyBorder="1">
      <alignment/>
      <protection/>
    </xf>
    <xf numFmtId="1" fontId="5" fillId="0" borderId="60" xfId="15" applyNumberFormat="1" applyFont="1" applyBorder="1">
      <alignment/>
      <protection/>
    </xf>
    <xf numFmtId="1" fontId="5" fillId="0" borderId="61" xfId="15" applyNumberFormat="1" applyFont="1" applyBorder="1">
      <alignment/>
      <protection/>
    </xf>
    <xf numFmtId="1" fontId="5" fillId="0" borderId="62" xfId="15" applyNumberFormat="1" applyFont="1" applyBorder="1">
      <alignment/>
      <protection/>
    </xf>
    <xf numFmtId="1" fontId="5" fillId="0" borderId="63" xfId="15" applyNumberFormat="1" applyFont="1" applyBorder="1">
      <alignment/>
      <protection/>
    </xf>
    <xf numFmtId="0" fontId="0" fillId="33" borderId="24" xfId="15" applyFont="1" applyFill="1" applyBorder="1">
      <alignment/>
      <protection/>
    </xf>
    <xf numFmtId="0" fontId="0" fillId="33" borderId="0" xfId="15" applyFont="1" applyFill="1" applyBorder="1">
      <alignment/>
      <protection/>
    </xf>
    <xf numFmtId="1" fontId="0" fillId="33" borderId="0" xfId="15" applyNumberFormat="1" applyFont="1" applyFill="1">
      <alignment/>
      <protection/>
    </xf>
    <xf numFmtId="1" fontId="0" fillId="0" borderId="0" xfId="15" applyNumberFormat="1" applyFont="1">
      <alignment/>
      <protection/>
    </xf>
    <xf numFmtId="0" fontId="0" fillId="33" borderId="0" xfId="51" applyFill="1">
      <alignment/>
      <protection/>
    </xf>
    <xf numFmtId="1" fontId="2" fillId="0" borderId="0" xfId="44" applyNumberFormat="1">
      <alignment/>
      <protection/>
    </xf>
    <xf numFmtId="0" fontId="10" fillId="0" borderId="32" xfId="15" applyFont="1" applyBorder="1">
      <alignment/>
      <protection/>
    </xf>
    <xf numFmtId="0" fontId="10" fillId="0" borderId="12" xfId="15" applyFont="1" applyBorder="1" applyAlignment="1">
      <alignment wrapText="1"/>
      <protection/>
    </xf>
    <xf numFmtId="0" fontId="10" fillId="0" borderId="33" xfId="15" applyFont="1" applyFill="1" applyBorder="1" applyAlignment="1">
      <alignment horizontal="center"/>
      <protection/>
    </xf>
    <xf numFmtId="0" fontId="10" fillId="0" borderId="24" xfId="15" applyFont="1" applyBorder="1">
      <alignment/>
      <protection/>
    </xf>
    <xf numFmtId="0" fontId="10" fillId="0" borderId="0" xfId="15" applyFont="1" applyBorder="1" applyAlignment="1">
      <alignment wrapText="1"/>
      <protection/>
    </xf>
    <xf numFmtId="0" fontId="10" fillId="0" borderId="31" xfId="15" applyFont="1" applyFill="1" applyBorder="1" applyAlignment="1">
      <alignment horizontal="center"/>
      <protection/>
    </xf>
    <xf numFmtId="0" fontId="12" fillId="0" borderId="32" xfId="44" applyFont="1" applyBorder="1">
      <alignment/>
      <protection/>
    </xf>
    <xf numFmtId="165" fontId="12" fillId="0" borderId="12" xfId="44" applyNumberFormat="1" applyFont="1" applyBorder="1">
      <alignment/>
      <protection/>
    </xf>
    <xf numFmtId="0" fontId="12" fillId="0" borderId="12" xfId="44" applyFont="1" applyBorder="1" applyAlignment="1">
      <alignment horizontal="center"/>
      <protection/>
    </xf>
    <xf numFmtId="0" fontId="12" fillId="0" borderId="12" xfId="44" applyFont="1" applyBorder="1">
      <alignment/>
      <protection/>
    </xf>
    <xf numFmtId="0" fontId="12" fillId="0" borderId="33" xfId="44" applyFont="1" applyBorder="1" applyAlignment="1">
      <alignment horizontal="right"/>
      <protection/>
    </xf>
    <xf numFmtId="0" fontId="12" fillId="0" borderId="24" xfId="44" applyFont="1" applyBorder="1">
      <alignment/>
      <protection/>
    </xf>
    <xf numFmtId="165" fontId="12" fillId="0" borderId="0" xfId="44" applyNumberFormat="1" applyFont="1" applyBorder="1">
      <alignment/>
      <protection/>
    </xf>
    <xf numFmtId="0" fontId="12" fillId="0" borderId="0" xfId="44" applyFont="1" applyBorder="1" applyAlignment="1">
      <alignment horizontal="center"/>
      <protection/>
    </xf>
    <xf numFmtId="0" fontId="12" fillId="0" borderId="0" xfId="44" applyFont="1" applyBorder="1">
      <alignment/>
      <protection/>
    </xf>
    <xf numFmtId="0" fontId="12" fillId="0" borderId="31" xfId="44" applyFont="1" applyBorder="1" applyAlignment="1">
      <alignment horizontal="right"/>
      <protection/>
    </xf>
    <xf numFmtId="0" fontId="12" fillId="0" borderId="31" xfId="44" applyFont="1" applyBorder="1" applyAlignment="1" quotePrefix="1">
      <alignment horizontal="right"/>
      <protection/>
    </xf>
    <xf numFmtId="0" fontId="12" fillId="0" borderId="35" xfId="44" applyFont="1" applyBorder="1">
      <alignment/>
      <protection/>
    </xf>
    <xf numFmtId="165" fontId="12" fillId="0" borderId="36" xfId="44" applyNumberFormat="1" applyFont="1" applyBorder="1">
      <alignment/>
      <protection/>
    </xf>
    <xf numFmtId="0" fontId="12" fillId="0" borderId="36" xfId="44" applyFont="1" applyBorder="1" applyAlignment="1">
      <alignment horizontal="center"/>
      <protection/>
    </xf>
    <xf numFmtId="0" fontId="12" fillId="0" borderId="36" xfId="44" applyFont="1" applyBorder="1">
      <alignment/>
      <protection/>
    </xf>
    <xf numFmtId="0" fontId="12" fillId="0" borderId="37" xfId="44" applyFont="1" applyBorder="1" applyAlignment="1">
      <alignment horizontal="right"/>
      <protection/>
    </xf>
    <xf numFmtId="0" fontId="12" fillId="0" borderId="0" xfId="44" applyFont="1" applyBorder="1" applyAlignment="1">
      <alignment horizontal="right"/>
      <protection/>
    </xf>
    <xf numFmtId="0" fontId="12" fillId="0" borderId="0" xfId="15" applyFont="1" applyFill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79" fillId="0" borderId="0" xfId="0" applyFont="1" applyAlignment="1">
      <alignment horizontal="left" readingOrder="1"/>
    </xf>
    <xf numFmtId="1" fontId="2" fillId="0" borderId="41" xfId="44" applyNumberFormat="1" applyBorder="1">
      <alignment/>
      <protection/>
    </xf>
    <xf numFmtId="1" fontId="2" fillId="0" borderId="42" xfId="44" applyNumberFormat="1" applyBorder="1">
      <alignment/>
      <protection/>
    </xf>
    <xf numFmtId="1" fontId="2" fillId="0" borderId="14" xfId="44" applyNumberFormat="1" applyBorder="1">
      <alignment/>
      <protection/>
    </xf>
    <xf numFmtId="1" fontId="2" fillId="0" borderId="0" xfId="44" applyNumberFormat="1" applyBorder="1">
      <alignment/>
      <protection/>
    </xf>
    <xf numFmtId="0" fontId="10" fillId="34" borderId="12" xfId="15" applyFont="1" applyFill="1" applyBorder="1" applyAlignment="1">
      <alignment horizontal="center" vertical="top" wrapText="1"/>
      <protection/>
    </xf>
    <xf numFmtId="0" fontId="10" fillId="34" borderId="33" xfId="15" applyFont="1" applyFill="1" applyBorder="1" applyAlignment="1">
      <alignment horizontal="center" vertical="top" wrapText="1"/>
      <protection/>
    </xf>
    <xf numFmtId="0" fontId="5" fillId="34" borderId="27" xfId="15" applyFont="1" applyFill="1" applyBorder="1" applyAlignment="1">
      <alignment vertical="top"/>
      <protection/>
    </xf>
    <xf numFmtId="0" fontId="2" fillId="0" borderId="45" xfId="44" applyBorder="1">
      <alignment/>
      <protection/>
    </xf>
    <xf numFmtId="1" fontId="2" fillId="0" borderId="44" xfId="44" applyNumberFormat="1" applyBorder="1">
      <alignment/>
      <protection/>
    </xf>
    <xf numFmtId="1" fontId="2" fillId="0" borderId="31" xfId="44" applyNumberFormat="1" applyBorder="1">
      <alignment/>
      <protection/>
    </xf>
    <xf numFmtId="0" fontId="2" fillId="0" borderId="45" xfId="44" applyFont="1" applyBorder="1">
      <alignment/>
      <protection/>
    </xf>
    <xf numFmtId="0" fontId="5" fillId="0" borderId="59" xfId="44" applyFont="1" applyBorder="1">
      <alignment/>
      <protection/>
    </xf>
    <xf numFmtId="1" fontId="5" fillId="0" borderId="61" xfId="44" applyNumberFormat="1" applyFont="1" applyBorder="1">
      <alignment/>
      <protection/>
    </xf>
    <xf numFmtId="1" fontId="5" fillId="0" borderId="49" xfId="44" applyNumberFormat="1" applyFont="1" applyBorder="1">
      <alignment/>
      <protection/>
    </xf>
    <xf numFmtId="49" fontId="10" fillId="0" borderId="32" xfId="15" applyNumberFormat="1" applyFont="1" applyFill="1" applyBorder="1" applyAlignment="1">
      <alignment wrapText="1"/>
      <protection/>
    </xf>
    <xf numFmtId="0" fontId="10" fillId="34" borderId="64" xfId="15" applyFont="1" applyFill="1" applyBorder="1" applyAlignment="1">
      <alignment horizontal="center" vertical="top" wrapText="1"/>
      <protection/>
    </xf>
    <xf numFmtId="0" fontId="10" fillId="34" borderId="19" xfId="15" applyFont="1" applyFill="1" applyBorder="1" applyAlignment="1">
      <alignment wrapText="1"/>
      <protection/>
    </xf>
    <xf numFmtId="0" fontId="10" fillId="34" borderId="16" xfId="15" applyFont="1" applyFill="1" applyBorder="1" applyAlignment="1">
      <alignment horizontal="center" vertical="top" wrapText="1"/>
      <protection/>
    </xf>
    <xf numFmtId="0" fontId="10" fillId="34" borderId="32" xfId="15" applyFont="1" applyFill="1" applyBorder="1">
      <alignment/>
      <protection/>
    </xf>
    <xf numFmtId="0" fontId="25" fillId="34" borderId="39" xfId="15" applyFont="1" applyFill="1" applyBorder="1">
      <alignment/>
      <protection/>
    </xf>
    <xf numFmtId="0" fontId="10" fillId="34" borderId="56" xfId="15" applyFont="1" applyFill="1" applyBorder="1" applyAlignment="1">
      <alignment horizontal="center" vertical="top" wrapText="1"/>
      <protection/>
    </xf>
    <xf numFmtId="0" fontId="10" fillId="34" borderId="53" xfId="15" applyFont="1" applyFill="1" applyBorder="1" applyAlignment="1">
      <alignment horizontal="center" vertical="top" wrapText="1"/>
      <protection/>
    </xf>
    <xf numFmtId="0" fontId="10" fillId="34" borderId="57" xfId="15" applyFont="1" applyFill="1" applyBorder="1" applyAlignment="1">
      <alignment horizontal="center" vertical="top" wrapText="1"/>
      <protection/>
    </xf>
    <xf numFmtId="0" fontId="27" fillId="34" borderId="0" xfId="15" applyFont="1" applyFill="1" applyAlignment="1">
      <alignment horizontal="left" vertical="top" wrapText="1"/>
      <protection/>
    </xf>
    <xf numFmtId="0" fontId="10" fillId="34" borderId="15" xfId="15" applyFont="1" applyFill="1" applyBorder="1" applyAlignment="1">
      <alignment horizontal="center" vertical="top" wrapText="1"/>
      <protection/>
    </xf>
    <xf numFmtId="0" fontId="10" fillId="34" borderId="23" xfId="15" applyFont="1" applyFill="1" applyBorder="1" applyAlignment="1">
      <alignment horizontal="center" vertical="top" wrapText="1"/>
      <protection/>
    </xf>
    <xf numFmtId="0" fontId="12" fillId="34" borderId="39" xfId="15" applyFont="1" applyFill="1" applyBorder="1">
      <alignment/>
      <protection/>
    </xf>
    <xf numFmtId="0" fontId="10" fillId="34" borderId="65" xfId="15" applyFont="1" applyFill="1" applyBorder="1" applyAlignment="1">
      <alignment horizontal="center" vertical="top" wrapText="1"/>
      <protection/>
    </xf>
    <xf numFmtId="0" fontId="10" fillId="34" borderId="66" xfId="15" applyFont="1" applyFill="1" applyBorder="1" applyAlignment="1">
      <alignment horizontal="center" vertical="top" wrapText="1"/>
      <protection/>
    </xf>
    <xf numFmtId="0" fontId="10" fillId="34" borderId="24" xfId="15" applyFont="1" applyFill="1" applyBorder="1">
      <alignment/>
      <protection/>
    </xf>
    <xf numFmtId="0" fontId="12" fillId="34" borderId="0" xfId="15" applyFont="1" applyFill="1">
      <alignment/>
      <protection/>
    </xf>
    <xf numFmtId="165" fontId="0" fillId="34" borderId="0" xfId="15" applyNumberFormat="1" applyFont="1" applyFill="1">
      <alignment/>
      <protection/>
    </xf>
    <xf numFmtId="0" fontId="0" fillId="34" borderId="0" xfId="15" applyFont="1" applyFill="1" applyAlignment="1">
      <alignment horizontal="center"/>
      <protection/>
    </xf>
    <xf numFmtId="165" fontId="12" fillId="0" borderId="56" xfId="15" applyNumberFormat="1" applyFont="1" applyBorder="1">
      <alignment/>
      <protection/>
    </xf>
    <xf numFmtId="165" fontId="12" fillId="0" borderId="53" xfId="15" applyNumberFormat="1" applyFont="1" applyBorder="1">
      <alignment/>
      <protection/>
    </xf>
    <xf numFmtId="165" fontId="12" fillId="0" borderId="57" xfId="15" applyNumberFormat="1" applyFont="1" applyBorder="1">
      <alignment/>
      <protection/>
    </xf>
    <xf numFmtId="14" fontId="12" fillId="0" borderId="54" xfId="15" applyNumberFormat="1" applyFont="1" applyBorder="1">
      <alignment/>
      <protection/>
    </xf>
    <xf numFmtId="165" fontId="12" fillId="0" borderId="48" xfId="15" applyNumberFormat="1" applyFont="1" applyBorder="1">
      <alignment/>
      <protection/>
    </xf>
    <xf numFmtId="165" fontId="12" fillId="0" borderId="36" xfId="15" applyNumberFormat="1" applyFont="1" applyBorder="1">
      <alignment/>
      <protection/>
    </xf>
    <xf numFmtId="165" fontId="5" fillId="0" borderId="67" xfId="15" applyNumberFormat="1" applyFont="1" applyBorder="1">
      <alignment/>
      <protection/>
    </xf>
    <xf numFmtId="165" fontId="10" fillId="0" borderId="68" xfId="15" applyNumberFormat="1" applyFont="1" applyBorder="1">
      <alignment/>
      <protection/>
    </xf>
    <xf numFmtId="0" fontId="10" fillId="0" borderId="55" xfId="15" applyFont="1" applyBorder="1" applyAlignment="1">
      <alignment wrapText="1"/>
      <protection/>
    </xf>
    <xf numFmtId="0" fontId="80" fillId="0" borderId="0" xfId="0" applyFont="1" applyAlignment="1">
      <alignment horizontal="left" readingOrder="1"/>
    </xf>
    <xf numFmtId="0" fontId="81" fillId="0" borderId="0" xfId="0" applyFont="1" applyAlignment="1">
      <alignment horizontal="left" readingOrder="1"/>
    </xf>
    <xf numFmtId="0" fontId="0" fillId="34" borderId="32" xfId="15" applyFont="1" applyFill="1" applyBorder="1">
      <alignment/>
      <protection/>
    </xf>
    <xf numFmtId="0" fontId="5" fillId="34" borderId="58" xfId="15" applyFont="1" applyFill="1" applyBorder="1" applyAlignment="1">
      <alignment horizontal="left" wrapText="1"/>
      <protection/>
    </xf>
    <xf numFmtId="1" fontId="5" fillId="34" borderId="41" xfId="15" applyNumberFormat="1" applyFont="1" applyFill="1" applyBorder="1" applyAlignment="1">
      <alignment horizontal="center" vertical="top"/>
      <protection/>
    </xf>
    <xf numFmtId="1" fontId="5" fillId="34" borderId="42" xfId="15" applyNumberFormat="1" applyFont="1" applyFill="1" applyBorder="1" applyAlignment="1">
      <alignment horizontal="center" vertical="top"/>
      <protection/>
    </xf>
    <xf numFmtId="1" fontId="5" fillId="34" borderId="43" xfId="15" applyNumberFormat="1" applyFont="1" applyFill="1" applyBorder="1" applyAlignment="1">
      <alignment horizontal="center" vertical="top" wrapText="1"/>
      <protection/>
    </xf>
    <xf numFmtId="1" fontId="5" fillId="34" borderId="44" xfId="15" applyNumberFormat="1" applyFont="1" applyFill="1" applyBorder="1" applyAlignment="1">
      <alignment horizontal="center"/>
      <protection/>
    </xf>
    <xf numFmtId="0" fontId="0" fillId="34" borderId="39" xfId="15" applyFont="1" applyFill="1" applyBorder="1">
      <alignment/>
      <protection/>
    </xf>
    <xf numFmtId="1" fontId="0" fillId="34" borderId="21" xfId="15" applyNumberFormat="1" applyFont="1" applyFill="1" applyBorder="1" applyAlignment="1">
      <alignment horizontal="center" vertical="top" wrapText="1"/>
      <protection/>
    </xf>
    <xf numFmtId="1" fontId="0" fillId="34" borderId="22" xfId="15" applyNumberFormat="1" applyFont="1" applyFill="1" applyBorder="1" applyAlignment="1">
      <alignment horizontal="center" vertical="top" wrapText="1"/>
      <protection/>
    </xf>
    <xf numFmtId="1" fontId="0" fillId="34" borderId="22" xfId="15" applyNumberFormat="1" applyFont="1" applyFill="1" applyBorder="1" applyAlignment="1">
      <alignment horizontal="center" vertical="top"/>
      <protection/>
    </xf>
    <xf numFmtId="1" fontId="0" fillId="34" borderId="46" xfId="15" applyNumberFormat="1" applyFont="1" applyFill="1" applyBorder="1" applyAlignment="1">
      <alignment horizontal="center" vertical="top" wrapText="1"/>
      <protection/>
    </xf>
    <xf numFmtId="1" fontId="0" fillId="34" borderId="47" xfId="15" applyNumberFormat="1" applyFont="1" applyFill="1" applyBorder="1" applyAlignment="1">
      <alignment horizontal="center"/>
      <protection/>
    </xf>
    <xf numFmtId="49" fontId="2" fillId="0" borderId="0" xfId="44" applyNumberFormat="1">
      <alignment/>
      <protection/>
    </xf>
    <xf numFmtId="49" fontId="10" fillId="0" borderId="69" xfId="15" applyNumberFormat="1" applyFont="1" applyFill="1" applyBorder="1" applyAlignment="1">
      <alignment wrapText="1"/>
      <protection/>
    </xf>
    <xf numFmtId="49" fontId="10" fillId="0" borderId="28" xfId="15" applyNumberFormat="1" applyFont="1" applyFill="1" applyBorder="1" applyAlignment="1">
      <alignment wrapText="1"/>
      <protection/>
    </xf>
    <xf numFmtId="49" fontId="10" fillId="0" borderId="70" xfId="15" applyNumberFormat="1" applyFont="1" applyFill="1" applyBorder="1" applyAlignment="1">
      <alignment horizontal="center" wrapText="1"/>
      <protection/>
    </xf>
    <xf numFmtId="49" fontId="2" fillId="0" borderId="24" xfId="44" applyNumberFormat="1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Border="1">
      <alignment/>
      <protection/>
    </xf>
    <xf numFmtId="49" fontId="2" fillId="0" borderId="24" xfId="44" applyNumberFormat="1" applyFont="1" applyBorder="1">
      <alignment/>
      <protection/>
    </xf>
    <xf numFmtId="0" fontId="2" fillId="0" borderId="0" xfId="44" applyBorder="1" quotePrefix="1">
      <alignment/>
      <protection/>
    </xf>
    <xf numFmtId="0" fontId="2" fillId="0" borderId="0" xfId="44" applyFont="1" applyBorder="1" quotePrefix="1">
      <alignment/>
      <protection/>
    </xf>
    <xf numFmtId="14" fontId="2" fillId="0" borderId="0" xfId="44" applyNumberFormat="1" applyBorder="1" quotePrefix="1">
      <alignment/>
      <protection/>
    </xf>
    <xf numFmtId="49" fontId="2" fillId="0" borderId="35" xfId="44" applyNumberFormat="1" applyBorder="1">
      <alignment/>
      <protection/>
    </xf>
    <xf numFmtId="0" fontId="2" fillId="0" borderId="36" xfId="44" applyBorder="1" quotePrefix="1">
      <alignment/>
      <protection/>
    </xf>
    <xf numFmtId="0" fontId="2" fillId="0" borderId="37" xfId="44" applyBorder="1">
      <alignment/>
      <protection/>
    </xf>
    <xf numFmtId="0" fontId="2" fillId="34" borderId="0" xfId="66" applyFill="1" applyProtection="1">
      <alignment/>
      <protection hidden="1"/>
    </xf>
    <xf numFmtId="0" fontId="2" fillId="34" borderId="0" xfId="66" applyFill="1">
      <alignment/>
      <protection/>
    </xf>
    <xf numFmtId="0" fontId="2" fillId="0" borderId="0" xfId="66">
      <alignment/>
      <protection/>
    </xf>
    <xf numFmtId="0" fontId="2" fillId="34" borderId="0" xfId="66" applyFill="1" applyAlignment="1" applyProtection="1">
      <alignment vertical="top"/>
      <protection hidden="1"/>
    </xf>
    <xf numFmtId="0" fontId="33" fillId="34" borderId="0" xfId="39" applyFill="1" applyAlignment="1" applyProtection="1">
      <alignment vertical="top" wrapText="1"/>
      <protection hidden="1"/>
    </xf>
    <xf numFmtId="0" fontId="2" fillId="34" borderId="0" xfId="66" applyFill="1" applyAlignment="1">
      <alignment vertical="top"/>
      <protection/>
    </xf>
    <xf numFmtId="0" fontId="2" fillId="0" borderId="0" xfId="66" applyAlignment="1">
      <alignment vertical="top"/>
      <protection/>
    </xf>
    <xf numFmtId="0" fontId="33" fillId="34" borderId="0" xfId="39" applyFont="1" applyFill="1" applyAlignment="1" applyProtection="1">
      <alignment vertical="top"/>
      <protection hidden="1"/>
    </xf>
    <xf numFmtId="0" fontId="33" fillId="34" borderId="0" xfId="39" applyFont="1" applyFill="1" applyAlignment="1" applyProtection="1">
      <alignment vertical="top" wrapText="1"/>
      <protection hidden="1"/>
    </xf>
    <xf numFmtId="0" fontId="33" fillId="34" borderId="0" xfId="39" applyFill="1" applyAlignment="1" applyProtection="1">
      <alignment horizontal="center"/>
      <protection hidden="1"/>
    </xf>
    <xf numFmtId="17" fontId="2" fillId="34" borderId="0" xfId="66" applyNumberFormat="1" applyFont="1" applyFill="1" applyAlignment="1" applyProtection="1" quotePrefix="1">
      <alignment horizontal="center"/>
      <protection hidden="1"/>
    </xf>
    <xf numFmtId="0" fontId="33" fillId="34" borderId="0" xfId="39" applyFill="1" applyAlignment="1" applyProtection="1">
      <alignment vertical="top"/>
      <protection hidden="1"/>
    </xf>
    <xf numFmtId="0" fontId="2" fillId="34" borderId="0" xfId="66" applyFill="1" applyAlignment="1" applyProtection="1">
      <alignment/>
      <protection hidden="1"/>
    </xf>
    <xf numFmtId="0" fontId="25" fillId="34" borderId="0" xfId="15" applyFont="1" applyFill="1">
      <alignment/>
      <protection/>
    </xf>
    <xf numFmtId="0" fontId="0" fillId="34" borderId="0" xfId="15" applyFont="1" applyFill="1">
      <alignment/>
      <protection/>
    </xf>
    <xf numFmtId="0" fontId="0" fillId="34" borderId="0" xfId="15" applyFont="1" applyFill="1" applyAlignment="1">
      <alignment horizontal="right"/>
      <protection/>
    </xf>
    <xf numFmtId="0" fontId="82" fillId="0" borderId="0" xfId="0" applyFont="1" applyAlignment="1">
      <alignment horizontal="left" readingOrder="1"/>
    </xf>
    <xf numFmtId="0" fontId="29" fillId="0" borderId="0" xfId="44" applyFont="1">
      <alignment/>
      <protection/>
    </xf>
    <xf numFmtId="165" fontId="34" fillId="34" borderId="0" xfId="15" applyNumberFormat="1" applyFont="1" applyFill="1">
      <alignment/>
      <protection/>
    </xf>
    <xf numFmtId="0" fontId="34" fillId="34" borderId="0" xfId="15" applyFont="1" applyFill="1">
      <alignment/>
      <protection/>
    </xf>
    <xf numFmtId="0" fontId="10" fillId="0" borderId="18" xfId="15" applyFont="1" applyBorder="1" applyAlignment="1">
      <alignment wrapText="1"/>
      <protection/>
    </xf>
    <xf numFmtId="165" fontId="12" fillId="34" borderId="0" xfId="15" applyNumberFormat="1" applyFont="1" applyFill="1">
      <alignment/>
      <protection/>
    </xf>
    <xf numFmtId="0" fontId="12" fillId="34" borderId="0" xfId="15" applyFont="1" applyFill="1" applyAlignment="1">
      <alignment horizontal="center"/>
      <protection/>
    </xf>
    <xf numFmtId="0" fontId="25" fillId="0" borderId="0" xfId="15" applyFont="1">
      <alignment/>
      <protection/>
    </xf>
    <xf numFmtId="0" fontId="33" fillId="34" borderId="0" xfId="39" applyFill="1" applyAlignment="1" applyProtection="1">
      <alignment vertical="center"/>
      <protection hidden="1"/>
    </xf>
    <xf numFmtId="0" fontId="0" fillId="0" borderId="0" xfId="51" applyFont="1" applyAlignment="1">
      <alignment wrapText="1"/>
      <protection/>
    </xf>
    <xf numFmtId="164" fontId="38" fillId="33" borderId="22" xfId="51" applyNumberFormat="1" applyFont="1" applyFill="1" applyBorder="1">
      <alignment/>
      <protection/>
    </xf>
    <xf numFmtId="164" fontId="39" fillId="33" borderId="15" xfId="51" applyNumberFormat="1" applyFont="1" applyFill="1" applyBorder="1">
      <alignment/>
      <protection/>
    </xf>
    <xf numFmtId="3" fontId="83" fillId="33" borderId="14" xfId="51" applyNumberFormat="1" applyFont="1" applyFill="1" applyBorder="1">
      <alignment/>
      <protection/>
    </xf>
    <xf numFmtId="3" fontId="83" fillId="33" borderId="0" xfId="51" applyNumberFormat="1" applyFont="1" applyFill="1" applyBorder="1">
      <alignment/>
      <protection/>
    </xf>
    <xf numFmtId="3" fontId="84" fillId="33" borderId="25" xfId="51" applyNumberFormat="1" applyFont="1" applyFill="1" applyBorder="1">
      <alignment/>
      <protection/>
    </xf>
    <xf numFmtId="164" fontId="38" fillId="33" borderId="41" xfId="15" applyNumberFormat="1" applyFont="1" applyFill="1" applyBorder="1">
      <alignment/>
      <protection/>
    </xf>
    <xf numFmtId="164" fontId="38" fillId="33" borderId="42" xfId="51" applyNumberFormat="1" applyFont="1" applyFill="1" applyBorder="1">
      <alignment/>
      <protection/>
    </xf>
    <xf numFmtId="164" fontId="39" fillId="33" borderId="52" xfId="15" applyNumberFormat="1" applyFont="1" applyFill="1" applyBorder="1">
      <alignment/>
      <protection/>
    </xf>
    <xf numFmtId="3" fontId="83" fillId="33" borderId="41" xfId="51" applyNumberFormat="1" applyFont="1" applyFill="1" applyBorder="1">
      <alignment/>
      <protection/>
    </xf>
    <xf numFmtId="3" fontId="83" fillId="33" borderId="42" xfId="51" applyNumberFormat="1" applyFont="1" applyFill="1" applyBorder="1">
      <alignment/>
      <protection/>
    </xf>
    <xf numFmtId="3" fontId="84" fillId="33" borderId="50" xfId="51" applyNumberFormat="1" applyFont="1" applyFill="1" applyBorder="1">
      <alignment/>
      <protection/>
    </xf>
    <xf numFmtId="164" fontId="38" fillId="33" borderId="14" xfId="15" applyNumberFormat="1" applyFont="1" applyFill="1" applyBorder="1">
      <alignment/>
      <protection/>
    </xf>
    <xf numFmtId="164" fontId="38" fillId="33" borderId="0" xfId="51" applyNumberFormat="1" applyFont="1" applyFill="1" applyBorder="1">
      <alignment/>
      <protection/>
    </xf>
    <xf numFmtId="164" fontId="39" fillId="33" borderId="13" xfId="15" applyNumberFormat="1" applyFont="1" applyFill="1" applyBorder="1">
      <alignment/>
      <protection/>
    </xf>
    <xf numFmtId="164" fontId="38" fillId="33" borderId="21" xfId="15" applyNumberFormat="1" applyFont="1" applyFill="1" applyBorder="1">
      <alignment/>
      <protection/>
    </xf>
    <xf numFmtId="164" fontId="39" fillId="33" borderId="15" xfId="15" applyNumberFormat="1" applyFont="1" applyFill="1" applyBorder="1">
      <alignment/>
      <protection/>
    </xf>
    <xf numFmtId="3" fontId="83" fillId="33" borderId="21" xfId="51" applyNumberFormat="1" applyFont="1" applyFill="1" applyBorder="1">
      <alignment/>
      <protection/>
    </xf>
    <xf numFmtId="3" fontId="83" fillId="33" borderId="22" xfId="51" applyNumberFormat="1" applyFont="1" applyFill="1" applyBorder="1">
      <alignment/>
      <protection/>
    </xf>
    <xf numFmtId="3" fontId="84" fillId="33" borderId="23" xfId="51" applyNumberFormat="1" applyFont="1" applyFill="1" applyBorder="1">
      <alignment/>
      <protection/>
    </xf>
    <xf numFmtId="164" fontId="38" fillId="33" borderId="53" xfId="51" applyNumberFormat="1" applyFont="1" applyFill="1" applyBorder="1">
      <alignment/>
      <protection/>
    </xf>
    <xf numFmtId="164" fontId="39" fillId="33" borderId="16" xfId="15" applyNumberFormat="1" applyFont="1" applyFill="1" applyBorder="1">
      <alignment/>
      <protection/>
    </xf>
    <xf numFmtId="3" fontId="83" fillId="33" borderId="56" xfId="51" applyNumberFormat="1" applyFont="1" applyFill="1" applyBorder="1">
      <alignment/>
      <protection/>
    </xf>
    <xf numFmtId="3" fontId="83" fillId="33" borderId="53" xfId="51" applyNumberFormat="1" applyFont="1" applyFill="1" applyBorder="1">
      <alignment/>
      <protection/>
    </xf>
    <xf numFmtId="3" fontId="84" fillId="33" borderId="71" xfId="51" applyNumberFormat="1" applyFont="1" applyFill="1" applyBorder="1">
      <alignment/>
      <protection/>
    </xf>
    <xf numFmtId="164" fontId="39" fillId="33" borderId="41" xfId="51" applyNumberFormat="1" applyFont="1" applyFill="1" applyBorder="1">
      <alignment/>
      <protection/>
    </xf>
    <xf numFmtId="164" fontId="39" fillId="33" borderId="42" xfId="51" applyNumberFormat="1" applyFont="1" applyFill="1" applyBorder="1">
      <alignment/>
      <protection/>
    </xf>
    <xf numFmtId="3" fontId="84" fillId="33" borderId="41" xfId="51" applyNumberFormat="1" applyFont="1" applyFill="1" applyBorder="1">
      <alignment/>
      <protection/>
    </xf>
    <xf numFmtId="3" fontId="84" fillId="33" borderId="42" xfId="51" applyNumberFormat="1" applyFont="1" applyFill="1" applyBorder="1">
      <alignment/>
      <protection/>
    </xf>
    <xf numFmtId="164" fontId="38" fillId="33" borderId="48" xfId="15" applyNumberFormat="1" applyFont="1" applyFill="1" applyBorder="1">
      <alignment/>
      <protection/>
    </xf>
    <xf numFmtId="164" fontId="38" fillId="33" borderId="36" xfId="51" applyNumberFormat="1" applyFont="1" applyFill="1" applyBorder="1">
      <alignment/>
      <protection/>
    </xf>
    <xf numFmtId="164" fontId="39" fillId="33" borderId="17" xfId="51" applyNumberFormat="1" applyFont="1" applyFill="1" applyBorder="1">
      <alignment/>
      <protection/>
    </xf>
    <xf numFmtId="3" fontId="83" fillId="33" borderId="48" xfId="51" applyNumberFormat="1" applyFont="1" applyFill="1" applyBorder="1">
      <alignment/>
      <protection/>
    </xf>
    <xf numFmtId="3" fontId="83" fillId="33" borderId="36" xfId="51" applyNumberFormat="1" applyFont="1" applyFill="1" applyBorder="1">
      <alignment/>
      <protection/>
    </xf>
    <xf numFmtId="3" fontId="84" fillId="33" borderId="63" xfId="51" applyNumberFormat="1" applyFont="1" applyFill="1" applyBorder="1">
      <alignment/>
      <protection/>
    </xf>
    <xf numFmtId="0" fontId="5" fillId="34" borderId="11" xfId="15" applyFont="1" applyFill="1" applyBorder="1" applyAlignment="1">
      <alignment horizontal="left" wrapText="1"/>
      <protection/>
    </xf>
    <xf numFmtId="0" fontId="5" fillId="34" borderId="12" xfId="15" applyFont="1" applyFill="1" applyBorder="1" applyAlignment="1">
      <alignment horizontal="left" wrapText="1"/>
      <protection/>
    </xf>
    <xf numFmtId="0" fontId="5" fillId="34" borderId="72" xfId="15" applyFont="1" applyFill="1" applyBorder="1" applyAlignment="1">
      <alignment horizontal="left" wrapText="1"/>
      <protection/>
    </xf>
    <xf numFmtId="0" fontId="5" fillId="34" borderId="12" xfId="15" applyFont="1" applyFill="1" applyBorder="1" applyAlignment="1">
      <alignment horizontal="left"/>
      <protection/>
    </xf>
    <xf numFmtId="0" fontId="5" fillId="34" borderId="73" xfId="15" applyFont="1" applyFill="1" applyBorder="1" applyAlignment="1">
      <alignment horizontal="left"/>
      <protection/>
    </xf>
    <xf numFmtId="2" fontId="27" fillId="34" borderId="0" xfId="15" applyNumberFormat="1" applyFont="1" applyFill="1" applyAlignment="1">
      <alignment horizontal="left" wrapText="1"/>
      <protection/>
    </xf>
    <xf numFmtId="164" fontId="0" fillId="0" borderId="45" xfId="51" applyNumberFormat="1" applyFont="1" applyBorder="1" applyAlignment="1">
      <alignment horizontal="center"/>
      <protection/>
    </xf>
    <xf numFmtId="164" fontId="0" fillId="0" borderId="45" xfId="51" applyNumberFormat="1" applyBorder="1" applyAlignment="1">
      <alignment horizontal="center"/>
      <protection/>
    </xf>
    <xf numFmtId="164" fontId="0" fillId="0" borderId="20" xfId="51" applyNumberFormat="1" applyBorder="1" applyAlignment="1">
      <alignment horizontal="center"/>
      <protection/>
    </xf>
    <xf numFmtId="164" fontId="0" fillId="0" borderId="40" xfId="51" applyNumberFormat="1" applyBorder="1" applyAlignment="1">
      <alignment horizontal="center" vertical="center"/>
      <protection/>
    </xf>
    <xf numFmtId="164" fontId="0" fillId="0" borderId="45" xfId="51" applyNumberFormat="1" applyBorder="1" applyAlignment="1">
      <alignment horizontal="center" vertical="center"/>
      <protection/>
    </xf>
    <xf numFmtId="164" fontId="0" fillId="0" borderId="20" xfId="51" applyNumberFormat="1" applyBorder="1" applyAlignment="1">
      <alignment horizontal="center" vertical="center"/>
      <protection/>
    </xf>
    <xf numFmtId="164" fontId="0" fillId="0" borderId="40" xfId="51" applyNumberFormat="1" applyFont="1" applyBorder="1" applyAlignment="1">
      <alignment horizontal="center" vertical="center" wrapText="1"/>
      <protection/>
    </xf>
    <xf numFmtId="164" fontId="0" fillId="0" borderId="45" xfId="51" applyNumberFormat="1" applyBorder="1" applyAlignment="1">
      <alignment horizontal="center" vertical="center" wrapText="1"/>
      <protection/>
    </xf>
    <xf numFmtId="164" fontId="0" fillId="0" borderId="20" xfId="51" applyNumberFormat="1" applyBorder="1" applyAlignment="1">
      <alignment horizontal="center" vertical="center" wrapText="1"/>
      <protection/>
    </xf>
    <xf numFmtId="164" fontId="0" fillId="0" borderId="40" xfId="51" applyNumberFormat="1" applyFont="1" applyBorder="1" applyAlignment="1">
      <alignment horizontal="center" wrapText="1"/>
      <protection/>
    </xf>
    <xf numFmtId="164" fontId="0" fillId="0" borderId="20" xfId="51" applyNumberFormat="1" applyBorder="1" applyAlignment="1">
      <alignment horizontal="center" wrapText="1"/>
      <protection/>
    </xf>
    <xf numFmtId="0" fontId="27" fillId="34" borderId="0" xfId="15" applyFont="1" applyFill="1" applyAlignment="1">
      <alignment vertical="top" wrapText="1"/>
      <protection/>
    </xf>
    <xf numFmtId="0" fontId="10" fillId="0" borderId="74" xfId="15" applyFont="1" applyBorder="1" applyAlignment="1">
      <alignment horizontal="center" wrapText="1"/>
      <protection/>
    </xf>
    <xf numFmtId="0" fontId="10" fillId="0" borderId="75" xfId="15" applyFont="1" applyBorder="1" applyAlignment="1">
      <alignment horizontal="center" wrapText="1"/>
      <protection/>
    </xf>
    <xf numFmtId="0" fontId="10" fillId="0" borderId="72" xfId="15" applyFont="1" applyBorder="1" applyAlignment="1">
      <alignment horizontal="center" wrapText="1"/>
      <protection/>
    </xf>
    <xf numFmtId="0" fontId="10" fillId="0" borderId="76" xfId="15" applyFont="1" applyBorder="1" applyAlignment="1">
      <alignment horizontal="center" wrapText="1"/>
      <protection/>
    </xf>
    <xf numFmtId="0" fontId="12" fillId="0" borderId="75" xfId="15" applyFont="1" applyBorder="1" applyAlignment="1">
      <alignment horizontal="center"/>
      <protection/>
    </xf>
    <xf numFmtId="0" fontId="12" fillId="0" borderId="73" xfId="15" applyFont="1" applyBorder="1" applyAlignment="1">
      <alignment horizontal="center"/>
      <protection/>
    </xf>
    <xf numFmtId="0" fontId="27" fillId="34" borderId="0" xfId="15" applyFont="1" applyFill="1" applyAlignment="1">
      <alignment horizontal="left" vertical="top" wrapText="1"/>
      <protection/>
    </xf>
    <xf numFmtId="0" fontId="27" fillId="34" borderId="0" xfId="15" applyFont="1" applyFill="1" applyAlignment="1">
      <alignment horizontal="left" vertical="top"/>
      <protection/>
    </xf>
    <xf numFmtId="0" fontId="27" fillId="34" borderId="69" xfId="15" applyFont="1" applyFill="1" applyBorder="1" applyAlignment="1">
      <alignment vertical="top" wrapText="1"/>
      <protection/>
    </xf>
    <xf numFmtId="0" fontId="27" fillId="34" borderId="28" xfId="15" applyFont="1" applyFill="1" applyBorder="1" applyAlignment="1">
      <alignment vertical="top" wrapText="1"/>
      <protection/>
    </xf>
    <xf numFmtId="0" fontId="27" fillId="34" borderId="70" xfId="15" applyFont="1" applyFill="1" applyBorder="1" applyAlignment="1">
      <alignment vertical="top" wrapText="1"/>
      <protection/>
    </xf>
  </cellXfs>
  <cellStyles count="73">
    <cellStyle name="Normal" xfId="0"/>
    <cellStyle name="=C:\WINNT35\SYSTEM32\COMMAND.COM" xfId="15"/>
    <cellStyle name="=C:\WINNT35\SYSTEM32\COMMAND.COM 2" xfId="16"/>
    <cellStyle name="20% - uthevingsfarge 1" xfId="17"/>
    <cellStyle name="20% - uthevingsfarge 2" xfId="18"/>
    <cellStyle name="20% - uthevingsfarge 3" xfId="19"/>
    <cellStyle name="20% - uthevingsfarge 4" xfId="20"/>
    <cellStyle name="20% - uthevingsfarge 5" xfId="21"/>
    <cellStyle name="20% - uthevingsfarge 6" xfId="22"/>
    <cellStyle name="40% - uthevingsfarge 1" xfId="23"/>
    <cellStyle name="40% - uthevingsfarge 2" xfId="24"/>
    <cellStyle name="40% - uthevingsfarge 3" xfId="25"/>
    <cellStyle name="40% - uthevingsfarge 4" xfId="26"/>
    <cellStyle name="40% - uthevingsfarge 5" xfId="27"/>
    <cellStyle name="40% - uthevingsfarge 6" xfId="28"/>
    <cellStyle name="60% - uthevingsfarge 1" xfId="29"/>
    <cellStyle name="60% - uthevingsfarge 2" xfId="30"/>
    <cellStyle name="60% - uthevingsfarge 3" xfId="31"/>
    <cellStyle name="60% - uthevingsfarge 4" xfId="32"/>
    <cellStyle name="60% - uthevingsfarge 5" xfId="33"/>
    <cellStyle name="60% - uthevingsfarge 6" xfId="34"/>
    <cellStyle name="Beregning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Kontrollcelle" xfId="42"/>
    <cellStyle name="Merknad" xfId="43"/>
    <cellStyle name="Normal 10" xfId="44"/>
    <cellStyle name="Normal 11" xfId="45"/>
    <cellStyle name="Normal 12" xfId="46"/>
    <cellStyle name="Normal 13" xfId="47"/>
    <cellStyle name="Normal 14" xfId="48"/>
    <cellStyle name="Normal 15" xfId="49"/>
    <cellStyle name="Normal 16" xfId="50"/>
    <cellStyle name="Normal 17" xfId="51"/>
    <cellStyle name="Normal 2" xfId="52"/>
    <cellStyle name="Normal 2 2" xfId="53"/>
    <cellStyle name="Normal 2 3" xfId="54"/>
    <cellStyle name="Normal 2 4" xfId="55"/>
    <cellStyle name="Normal 3" xfId="56"/>
    <cellStyle name="Normal 3 2" xfId="57"/>
    <cellStyle name="Normal 3 3" xfId="58"/>
    <cellStyle name="Normal 3 4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ressursregnskap_2005" xfId="66"/>
    <cellStyle name="Nøytral" xfId="67"/>
    <cellStyle name="Overskrift 1" xfId="68"/>
    <cellStyle name="Overskrift 2" xfId="69"/>
    <cellStyle name="Overskrift 3" xfId="70"/>
    <cellStyle name="Overskrift 4" xfId="71"/>
    <cellStyle name="Percent" xfId="72"/>
    <cellStyle name="Tittel" xfId="73"/>
    <cellStyle name="Totalt" xfId="74"/>
    <cellStyle name="Comma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200025</xdr:rowOff>
    </xdr:from>
    <xdr:to>
      <xdr:col>5</xdr:col>
      <xdr:colOff>723900</xdr:colOff>
      <xdr:row>31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4733925"/>
          <a:ext cx="300037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Filen inneholder oppdaterte verdier av ressurs-regnskapet per 31.12.2010. Ved videre bruk av dataene, bes Oljedirektoratet oppgitt som kilde.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contains updated values from the petroleum resource account as of December 31, 2010. Please acknowledge the source when using the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447675</xdr:colOff>
      <xdr:row>0</xdr:row>
      <xdr:rowOff>57150</xdr:rowOff>
    </xdr:from>
    <xdr:to>
      <xdr:col>6</xdr:col>
      <xdr:colOff>66675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57150"/>
          <a:ext cx="11430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104775</xdr:rowOff>
    </xdr:from>
    <xdr:to>
      <xdr:col>4</xdr:col>
      <xdr:colOff>133350</xdr:colOff>
      <xdr:row>6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266700"/>
          <a:ext cx="79819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Petroleumsressurser på norsk kontinentalsokkel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petroleum resources on the Norwegian Continental Shelf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31.12.2010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57150</xdr:rowOff>
    </xdr:from>
    <xdr:to>
      <xdr:col>0</xdr:col>
      <xdr:colOff>209550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525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13</xdr:row>
      <xdr:rowOff>57150</xdr:rowOff>
    </xdr:from>
    <xdr:to>
      <xdr:col>0</xdr:col>
      <xdr:colOff>209550</xdr:colOff>
      <xdr:row>13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3241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098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1337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57150</xdr:rowOff>
    </xdr:from>
    <xdr:to>
      <xdr:col>0</xdr:col>
      <xdr:colOff>209550</xdr:colOff>
      <xdr:row>22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1052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57150</xdr:rowOff>
    </xdr:from>
    <xdr:to>
      <xdr:col>0</xdr:col>
      <xdr:colOff>209550</xdr:colOff>
      <xdr:row>24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59105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57150</xdr:rowOff>
    </xdr:from>
    <xdr:to>
      <xdr:col>0</xdr:col>
      <xdr:colOff>209550</xdr:colOff>
      <xdr:row>26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0768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57150</xdr:rowOff>
    </xdr:from>
    <xdr:to>
      <xdr:col>0</xdr:col>
      <xdr:colOff>209550</xdr:colOff>
      <xdr:row>28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5626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57150</xdr:rowOff>
    </xdr:from>
    <xdr:to>
      <xdr:col>0</xdr:col>
      <xdr:colOff>209550</xdr:colOff>
      <xdr:row>30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0483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19500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95250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.n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6"/>
  <sheetViews>
    <sheetView tabSelected="1" zoomScaleSheetLayoutView="100" zoomScalePageLayoutView="0" workbookViewId="0" topLeftCell="A1">
      <selection activeCell="C36" sqref="C36"/>
    </sheetView>
  </sheetViews>
  <sheetFormatPr defaultColWidth="11.421875" defaultRowHeight="15"/>
  <cols>
    <col min="1" max="1" width="4.8515625" style="337" customWidth="1"/>
    <col min="2" max="2" width="92.421875" style="337" customWidth="1"/>
    <col min="3" max="9" width="11.421875" style="337" customWidth="1"/>
    <col min="10" max="10" width="5.00390625" style="337" customWidth="1"/>
    <col min="11" max="16384" width="11.421875" style="337" customWidth="1"/>
  </cols>
  <sheetData>
    <row r="1" spans="1:16" ht="12.7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6"/>
      <c r="L1" s="336"/>
      <c r="M1" s="336"/>
      <c r="N1" s="336"/>
      <c r="O1" s="336"/>
      <c r="P1" s="336"/>
    </row>
    <row r="2" spans="1:16" ht="12.7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6"/>
      <c r="L2" s="336"/>
      <c r="M2" s="336"/>
      <c r="N2" s="336"/>
      <c r="O2" s="336"/>
      <c r="P2" s="336"/>
    </row>
    <row r="3" spans="1:16" ht="12.7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6"/>
      <c r="L3" s="336"/>
      <c r="M3" s="336"/>
      <c r="N3" s="336"/>
      <c r="O3" s="336"/>
      <c r="P3" s="336"/>
    </row>
    <row r="4" spans="1:16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6"/>
      <c r="L4" s="336"/>
      <c r="M4" s="336"/>
      <c r="N4" s="336"/>
      <c r="O4" s="336"/>
      <c r="P4" s="336"/>
    </row>
    <row r="5" spans="1:16" ht="12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6"/>
      <c r="L5" s="336"/>
      <c r="M5" s="336"/>
      <c r="N5" s="336"/>
      <c r="O5" s="336"/>
      <c r="P5" s="336"/>
    </row>
    <row r="6" spans="1:16" ht="12.7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6"/>
      <c r="L6" s="336"/>
      <c r="M6" s="336"/>
      <c r="N6" s="336"/>
      <c r="O6" s="336"/>
      <c r="P6" s="336"/>
    </row>
    <row r="7" spans="1:16" ht="12.75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6"/>
      <c r="L7" s="336"/>
      <c r="M7" s="336"/>
      <c r="N7" s="336"/>
      <c r="O7" s="336"/>
      <c r="P7" s="336"/>
    </row>
    <row r="8" spans="1:16" ht="12.75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6"/>
      <c r="L8" s="336"/>
      <c r="M8" s="336"/>
      <c r="N8" s="336"/>
      <c r="O8" s="336"/>
      <c r="P8" s="336"/>
    </row>
    <row r="9" spans="1:16" s="341" customFormat="1" ht="25.5">
      <c r="A9" s="338"/>
      <c r="B9" s="339" t="s">
        <v>602</v>
      </c>
      <c r="C9" s="338"/>
      <c r="D9" s="338"/>
      <c r="E9" s="338"/>
      <c r="F9" s="338"/>
      <c r="G9" s="338"/>
      <c r="H9" s="338"/>
      <c r="I9" s="338"/>
      <c r="J9" s="338"/>
      <c r="K9" s="340"/>
      <c r="L9" s="340"/>
      <c r="M9" s="340"/>
      <c r="N9" s="340"/>
      <c r="O9" s="340"/>
      <c r="P9" s="340"/>
    </row>
    <row r="10" spans="1:16" s="341" customFormat="1" ht="12.75">
      <c r="A10" s="338"/>
      <c r="B10" s="339"/>
      <c r="C10" s="338"/>
      <c r="D10" s="338"/>
      <c r="E10" s="338"/>
      <c r="F10" s="338"/>
      <c r="G10" s="338"/>
      <c r="H10" s="338"/>
      <c r="I10" s="338"/>
      <c r="J10" s="338"/>
      <c r="K10" s="340"/>
      <c r="L10" s="340"/>
      <c r="M10" s="340"/>
      <c r="N10" s="340"/>
      <c r="O10" s="340"/>
      <c r="P10" s="340"/>
    </row>
    <row r="11" spans="1:16" s="341" customFormat="1" ht="12.75">
      <c r="A11" s="347"/>
      <c r="B11" s="339" t="s">
        <v>600</v>
      </c>
      <c r="C11" s="338"/>
      <c r="D11" s="338"/>
      <c r="E11" s="338"/>
      <c r="F11" s="338"/>
      <c r="G11" s="338"/>
      <c r="H11" s="338"/>
      <c r="I11" s="338"/>
      <c r="J11" s="338"/>
      <c r="K11" s="340"/>
      <c r="L11" s="340"/>
      <c r="M11" s="340"/>
      <c r="N11" s="340"/>
      <c r="O11" s="340"/>
      <c r="P11" s="340"/>
    </row>
    <row r="12" spans="1:16" s="341" customFormat="1" ht="12.75">
      <c r="A12" s="338"/>
      <c r="B12" s="359" t="s">
        <v>601</v>
      </c>
      <c r="C12" s="338"/>
      <c r="D12" s="338"/>
      <c r="E12" s="338"/>
      <c r="F12" s="338"/>
      <c r="G12" s="338"/>
      <c r="H12" s="338"/>
      <c r="I12" s="338"/>
      <c r="J12" s="338"/>
      <c r="K12" s="340"/>
      <c r="L12" s="340"/>
      <c r="M12" s="340"/>
      <c r="N12" s="340"/>
      <c r="O12" s="340"/>
      <c r="P12" s="340"/>
    </row>
    <row r="13" spans="1:16" s="341" customFormat="1" ht="12.75">
      <c r="A13" s="338"/>
      <c r="B13" s="359"/>
      <c r="C13" s="338"/>
      <c r="D13" s="338"/>
      <c r="E13" s="338"/>
      <c r="F13" s="338"/>
      <c r="G13" s="338"/>
      <c r="H13" s="338"/>
      <c r="I13" s="338"/>
      <c r="J13" s="338"/>
      <c r="K13" s="340"/>
      <c r="L13" s="340"/>
      <c r="M13" s="340"/>
      <c r="N13" s="340"/>
      <c r="O13" s="340"/>
      <c r="P13" s="340"/>
    </row>
    <row r="14" spans="1:16" s="341" customFormat="1" ht="25.5">
      <c r="A14" s="338"/>
      <c r="B14" s="339" t="s">
        <v>563</v>
      </c>
      <c r="C14" s="338"/>
      <c r="D14" s="338"/>
      <c r="E14" s="338"/>
      <c r="F14" s="338"/>
      <c r="G14" s="338"/>
      <c r="H14" s="338"/>
      <c r="I14" s="338"/>
      <c r="J14" s="338"/>
      <c r="K14" s="340"/>
      <c r="L14" s="340"/>
      <c r="M14" s="340"/>
      <c r="N14" s="340"/>
      <c r="O14" s="340"/>
      <c r="P14" s="340"/>
    </row>
    <row r="15" spans="1:16" s="341" customFormat="1" ht="12.75">
      <c r="A15" s="338"/>
      <c r="B15" s="342"/>
      <c r="C15" s="338"/>
      <c r="D15" s="338"/>
      <c r="E15" s="338"/>
      <c r="F15" s="338"/>
      <c r="G15" s="338"/>
      <c r="H15" s="338"/>
      <c r="I15" s="338"/>
      <c r="J15" s="338"/>
      <c r="K15" s="340"/>
      <c r="L15" s="340"/>
      <c r="M15" s="340"/>
      <c r="N15" s="340"/>
      <c r="O15" s="340"/>
      <c r="P15" s="340"/>
    </row>
    <row r="16" spans="1:16" s="341" customFormat="1" ht="12.75">
      <c r="A16" s="338"/>
      <c r="B16" s="346" t="s">
        <v>564</v>
      </c>
      <c r="C16" s="338"/>
      <c r="D16" s="338"/>
      <c r="E16" s="338"/>
      <c r="F16" s="338"/>
      <c r="G16" s="338"/>
      <c r="H16" s="338"/>
      <c r="I16" s="338"/>
      <c r="J16" s="338"/>
      <c r="K16" s="340"/>
      <c r="L16" s="340"/>
      <c r="M16" s="340"/>
      <c r="N16" s="340"/>
      <c r="O16" s="340"/>
      <c r="P16" s="340"/>
    </row>
    <row r="17" spans="1:16" s="341" customFormat="1" ht="12.75">
      <c r="A17" s="338"/>
      <c r="B17" s="342"/>
      <c r="C17" s="338"/>
      <c r="D17" s="338"/>
      <c r="E17" s="338"/>
      <c r="F17" s="338"/>
      <c r="G17" s="338"/>
      <c r="H17" s="338"/>
      <c r="I17" s="338"/>
      <c r="J17" s="338"/>
      <c r="K17" s="340"/>
      <c r="L17" s="340"/>
      <c r="M17" s="340"/>
      <c r="N17" s="340"/>
      <c r="O17" s="340"/>
      <c r="P17" s="340"/>
    </row>
    <row r="18" spans="1:16" s="341" customFormat="1" ht="25.5">
      <c r="A18" s="338"/>
      <c r="B18" s="339" t="s">
        <v>565</v>
      </c>
      <c r="C18" s="338"/>
      <c r="D18" s="338"/>
      <c r="E18" s="338"/>
      <c r="F18" s="338"/>
      <c r="G18" s="338"/>
      <c r="H18" s="338"/>
      <c r="I18" s="338"/>
      <c r="J18" s="338"/>
      <c r="K18" s="340"/>
      <c r="L18" s="340"/>
      <c r="M18" s="340"/>
      <c r="N18" s="340"/>
      <c r="O18" s="340"/>
      <c r="P18" s="340"/>
    </row>
    <row r="19" spans="1:16" s="341" customFormat="1" ht="12.75">
      <c r="A19" s="338"/>
      <c r="B19" s="343"/>
      <c r="C19" s="338"/>
      <c r="D19" s="338"/>
      <c r="E19" s="338"/>
      <c r="F19" s="338"/>
      <c r="G19" s="338"/>
      <c r="H19" s="338"/>
      <c r="I19" s="338"/>
      <c r="J19" s="338"/>
      <c r="K19" s="340"/>
      <c r="L19" s="340"/>
      <c r="M19" s="340"/>
      <c r="N19" s="340"/>
      <c r="O19" s="340"/>
      <c r="P19" s="340"/>
    </row>
    <row r="20" spans="1:16" s="341" customFormat="1" ht="12.75">
      <c r="A20" s="338"/>
      <c r="B20" s="339" t="s">
        <v>566</v>
      </c>
      <c r="C20" s="338"/>
      <c r="D20" s="338"/>
      <c r="E20" s="338"/>
      <c r="F20" s="338"/>
      <c r="G20" s="338"/>
      <c r="H20" s="338"/>
      <c r="I20" s="338"/>
      <c r="J20" s="338"/>
      <c r="K20" s="340"/>
      <c r="L20" s="340"/>
      <c r="M20" s="340"/>
      <c r="N20" s="340"/>
      <c r="O20" s="340"/>
      <c r="P20" s="340"/>
    </row>
    <row r="21" spans="1:16" s="341" customFormat="1" ht="12.75">
      <c r="A21" s="338"/>
      <c r="B21" s="339" t="s">
        <v>561</v>
      </c>
      <c r="C21" s="338"/>
      <c r="D21" s="338"/>
      <c r="E21" s="338"/>
      <c r="F21" s="338"/>
      <c r="G21" s="338"/>
      <c r="H21" s="338"/>
      <c r="I21" s="338"/>
      <c r="J21" s="338"/>
      <c r="K21" s="340"/>
      <c r="L21" s="340"/>
      <c r="M21" s="340"/>
      <c r="N21" s="340"/>
      <c r="O21" s="340"/>
      <c r="P21" s="340"/>
    </row>
    <row r="22" spans="1:16" s="341" customFormat="1" ht="12.75">
      <c r="A22" s="338"/>
      <c r="B22" s="343"/>
      <c r="C22" s="338"/>
      <c r="D22" s="338"/>
      <c r="E22" s="338"/>
      <c r="F22" s="338"/>
      <c r="G22" s="338"/>
      <c r="H22" s="338"/>
      <c r="I22" s="338"/>
      <c r="J22" s="338"/>
      <c r="K22" s="340"/>
      <c r="L22" s="340"/>
      <c r="M22" s="340"/>
      <c r="N22" s="340"/>
      <c r="O22" s="340"/>
      <c r="P22" s="340"/>
    </row>
    <row r="23" spans="1:16" s="341" customFormat="1" ht="25.5">
      <c r="A23" s="338"/>
      <c r="B23" s="339" t="s">
        <v>567</v>
      </c>
      <c r="C23" s="338"/>
      <c r="D23" s="338"/>
      <c r="E23" s="338"/>
      <c r="F23" s="338"/>
      <c r="G23" s="338"/>
      <c r="H23" s="338"/>
      <c r="I23" s="338"/>
      <c r="J23" s="338"/>
      <c r="K23" s="340"/>
      <c r="L23" s="340"/>
      <c r="M23" s="340"/>
      <c r="N23" s="340"/>
      <c r="O23" s="340"/>
      <c r="P23" s="340"/>
    </row>
    <row r="24" spans="1:16" s="341" customFormat="1" ht="12.75">
      <c r="A24" s="338"/>
      <c r="B24" s="342"/>
      <c r="C24" s="338"/>
      <c r="D24" s="338"/>
      <c r="E24" s="338"/>
      <c r="F24" s="338"/>
      <c r="G24" s="338"/>
      <c r="H24" s="338"/>
      <c r="I24" s="338"/>
      <c r="J24" s="338"/>
      <c r="K24" s="340"/>
      <c r="L24" s="340"/>
      <c r="M24" s="340"/>
      <c r="N24" s="340"/>
      <c r="O24" s="340"/>
      <c r="P24" s="340"/>
    </row>
    <row r="25" spans="1:16" s="341" customFormat="1" ht="25.5">
      <c r="A25" s="338"/>
      <c r="B25" s="339" t="s">
        <v>568</v>
      </c>
      <c r="C25" s="338"/>
      <c r="D25" s="338"/>
      <c r="E25" s="338"/>
      <c r="F25" s="338"/>
      <c r="G25" s="338"/>
      <c r="H25" s="338"/>
      <c r="I25" s="338"/>
      <c r="J25" s="338"/>
      <c r="K25" s="340"/>
      <c r="L25" s="340"/>
      <c r="M25" s="340"/>
      <c r="N25" s="340"/>
      <c r="O25" s="340"/>
      <c r="P25" s="340"/>
    </row>
    <row r="26" spans="1:16" s="341" customFormat="1" ht="12.75">
      <c r="A26" s="338"/>
      <c r="B26" s="343"/>
      <c r="C26" s="338"/>
      <c r="D26" s="338"/>
      <c r="E26" s="338"/>
      <c r="F26" s="338"/>
      <c r="G26" s="338"/>
      <c r="H26" s="338"/>
      <c r="I26" s="338"/>
      <c r="J26" s="338"/>
      <c r="K26" s="340"/>
      <c r="L26" s="340"/>
      <c r="M26" s="340"/>
      <c r="N26" s="340"/>
      <c r="O26" s="340"/>
      <c r="P26" s="340"/>
    </row>
    <row r="27" spans="1:16" s="341" customFormat="1" ht="25.5">
      <c r="A27" s="338"/>
      <c r="B27" s="339" t="s">
        <v>569</v>
      </c>
      <c r="C27" s="338"/>
      <c r="D27" s="338"/>
      <c r="E27" s="338"/>
      <c r="F27" s="338"/>
      <c r="G27" s="338"/>
      <c r="H27" s="338"/>
      <c r="I27" s="338"/>
      <c r="J27" s="338"/>
      <c r="K27" s="340"/>
      <c r="L27" s="340"/>
      <c r="M27" s="340"/>
      <c r="N27" s="340"/>
      <c r="O27" s="340"/>
      <c r="P27" s="340"/>
    </row>
    <row r="28" spans="1:16" s="341" customFormat="1" ht="12.75">
      <c r="A28" s="338"/>
      <c r="B28" s="343"/>
      <c r="C28" s="338"/>
      <c r="D28" s="338"/>
      <c r="E28" s="338"/>
      <c r="F28" s="338"/>
      <c r="G28" s="338"/>
      <c r="H28" s="338"/>
      <c r="I28" s="338"/>
      <c r="J28" s="338"/>
      <c r="K28" s="340"/>
      <c r="L28" s="340"/>
      <c r="M28" s="340"/>
      <c r="N28" s="340"/>
      <c r="O28" s="340"/>
      <c r="P28" s="340"/>
    </row>
    <row r="29" spans="1:16" s="341" customFormat="1" ht="25.5">
      <c r="A29" s="338"/>
      <c r="B29" s="339" t="s">
        <v>570</v>
      </c>
      <c r="C29" s="338"/>
      <c r="D29" s="338"/>
      <c r="E29" s="338"/>
      <c r="F29" s="338"/>
      <c r="G29" s="338"/>
      <c r="H29" s="338"/>
      <c r="I29" s="338"/>
      <c r="J29" s="338"/>
      <c r="K29" s="340"/>
      <c r="L29" s="340"/>
      <c r="M29" s="340"/>
      <c r="N29" s="340"/>
      <c r="O29" s="340"/>
      <c r="P29" s="340"/>
    </row>
    <row r="30" spans="1:16" s="341" customFormat="1" ht="12.75">
      <c r="A30" s="338"/>
      <c r="B30" s="343"/>
      <c r="C30" s="338"/>
      <c r="D30" s="338"/>
      <c r="E30" s="338"/>
      <c r="F30" s="338"/>
      <c r="G30" s="338"/>
      <c r="H30" s="338"/>
      <c r="I30" s="338"/>
      <c r="J30" s="338"/>
      <c r="K30" s="340"/>
      <c r="L30" s="340"/>
      <c r="M30" s="340"/>
      <c r="N30" s="340"/>
      <c r="O30" s="340"/>
      <c r="P30" s="340"/>
    </row>
    <row r="31" spans="1:16" s="341" customFormat="1" ht="25.5">
      <c r="A31" s="338"/>
      <c r="B31" s="339" t="s">
        <v>571</v>
      </c>
      <c r="C31" s="338"/>
      <c r="D31" s="338"/>
      <c r="E31" s="338"/>
      <c r="F31" s="338"/>
      <c r="G31" s="338"/>
      <c r="H31" s="338"/>
      <c r="I31" s="338"/>
      <c r="J31" s="338"/>
      <c r="K31" s="340"/>
      <c r="L31" s="340"/>
      <c r="M31" s="340"/>
      <c r="N31" s="340"/>
      <c r="O31" s="340"/>
      <c r="P31" s="340"/>
    </row>
    <row r="32" spans="1:16" ht="12.7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6"/>
      <c r="L32" s="336"/>
      <c r="M32" s="336"/>
      <c r="N32" s="336"/>
      <c r="O32" s="336"/>
      <c r="P32" s="336"/>
    </row>
    <row r="33" spans="1:16" ht="12.75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6"/>
      <c r="L33" s="336"/>
      <c r="M33" s="336"/>
      <c r="N33" s="336"/>
      <c r="O33" s="336"/>
      <c r="P33" s="336"/>
    </row>
    <row r="34" spans="1:16" ht="12.75">
      <c r="A34" s="335"/>
      <c r="B34" s="335"/>
      <c r="C34" s="344"/>
      <c r="D34" s="335"/>
      <c r="E34" s="335"/>
      <c r="F34" s="335"/>
      <c r="G34" s="335"/>
      <c r="H34" s="335"/>
      <c r="I34" s="335"/>
      <c r="J34" s="335"/>
      <c r="K34" s="336"/>
      <c r="L34" s="336"/>
      <c r="M34" s="336"/>
      <c r="N34" s="336"/>
      <c r="O34" s="336"/>
      <c r="P34" s="336"/>
    </row>
    <row r="35" spans="1:16" ht="12.75">
      <c r="A35" s="335"/>
      <c r="B35" s="335"/>
      <c r="C35" s="344" t="s">
        <v>562</v>
      </c>
      <c r="D35" s="335"/>
      <c r="E35" s="335"/>
      <c r="F35" s="335"/>
      <c r="G35" s="335"/>
      <c r="H35" s="335"/>
      <c r="I35" s="335"/>
      <c r="J35" s="335"/>
      <c r="K35" s="336"/>
      <c r="L35" s="336"/>
      <c r="M35" s="336"/>
      <c r="N35" s="336"/>
      <c r="O35" s="336"/>
      <c r="P35" s="336"/>
    </row>
    <row r="36" spans="1:16" ht="12.75">
      <c r="A36" s="335"/>
      <c r="B36" s="335"/>
      <c r="C36" s="345" t="s">
        <v>572</v>
      </c>
      <c r="D36" s="335"/>
      <c r="E36" s="335"/>
      <c r="F36" s="335"/>
      <c r="G36" s="335"/>
      <c r="H36" s="335"/>
      <c r="I36" s="335"/>
      <c r="J36" s="335"/>
      <c r="K36" s="336"/>
      <c r="L36" s="336"/>
      <c r="M36" s="336"/>
      <c r="N36" s="336"/>
      <c r="O36" s="336"/>
      <c r="P36" s="336"/>
    </row>
    <row r="37" spans="1:16" ht="12.75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6"/>
      <c r="L37" s="336"/>
      <c r="M37" s="336"/>
      <c r="N37" s="336"/>
      <c r="O37" s="336"/>
      <c r="P37" s="336"/>
    </row>
    <row r="38" spans="1:16" ht="12.75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6"/>
      <c r="L38" s="336"/>
      <c r="M38" s="336"/>
      <c r="N38" s="336"/>
      <c r="O38" s="336"/>
      <c r="P38" s="336"/>
    </row>
    <row r="39" spans="1:16" ht="12.75">
      <c r="A39" s="336"/>
      <c r="B39" s="336"/>
      <c r="C39" s="335"/>
      <c r="D39" s="336"/>
      <c r="E39" s="336"/>
      <c r="F39" s="336"/>
      <c r="G39" s="336"/>
      <c r="H39" s="336"/>
      <c r="I39" s="336"/>
      <c r="J39" s="335"/>
      <c r="K39" s="336"/>
      <c r="L39" s="336"/>
      <c r="M39" s="336"/>
      <c r="N39" s="336"/>
      <c r="O39" s="336"/>
      <c r="P39" s="336"/>
    </row>
    <row r="40" spans="1:16" ht="12.75">
      <c r="A40" s="336"/>
      <c r="B40" s="336"/>
      <c r="C40" s="336"/>
      <c r="D40" s="336"/>
      <c r="E40" s="336"/>
      <c r="F40" s="336"/>
      <c r="G40" s="336"/>
      <c r="H40" s="336"/>
      <c r="I40" s="336"/>
      <c r="J40" s="335"/>
      <c r="K40" s="336"/>
      <c r="L40" s="336"/>
      <c r="M40" s="336"/>
      <c r="N40" s="336"/>
      <c r="O40" s="336"/>
      <c r="P40" s="336"/>
    </row>
    <row r="41" spans="1:16" ht="12.75">
      <c r="A41" s="336"/>
      <c r="B41" s="336"/>
      <c r="C41" s="336"/>
      <c r="D41" s="336"/>
      <c r="E41" s="336"/>
      <c r="F41" s="336"/>
      <c r="G41" s="336"/>
      <c r="H41" s="336"/>
      <c r="I41" s="336"/>
      <c r="J41" s="335"/>
      <c r="K41" s="336"/>
      <c r="L41" s="336"/>
      <c r="M41" s="336"/>
      <c r="N41" s="336"/>
      <c r="O41" s="336"/>
      <c r="P41" s="336"/>
    </row>
    <row r="42" spans="1:16" ht="12.75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</row>
    <row r="43" spans="1:16" ht="12.75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</row>
    <row r="44" spans="1:16" ht="12.75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</row>
    <row r="45" spans="1:16" ht="12.75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</row>
    <row r="46" spans="1:16" ht="12.75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</row>
    <row r="47" spans="1:16" ht="12.75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</row>
    <row r="48" spans="1:16" ht="12.75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</row>
    <row r="49" spans="1:16" ht="12.75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</row>
    <row r="50" spans="1:16" ht="12.75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</row>
    <row r="51" spans="1:16" ht="12.75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</row>
    <row r="52" spans="1:16" ht="12.75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16" ht="12.75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</row>
    <row r="54" spans="1:16" ht="12.75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</row>
    <row r="55" spans="1:16" ht="12.75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</row>
    <row r="56" spans="1:16" ht="12.75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16" ht="12.75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</row>
    <row r="58" spans="1:16" ht="12.75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</row>
    <row r="59" spans="1:16" ht="12.75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</row>
    <row r="60" spans="1:16" ht="12.75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1:16" ht="12.75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</row>
    <row r="62" spans="1:16" ht="12.75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</row>
    <row r="63" spans="1:16" ht="12.75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</row>
    <row r="64" spans="1:16" ht="12.75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</row>
    <row r="65" spans="1:16" ht="12.75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</row>
    <row r="66" spans="1:16" ht="12.75">
      <c r="A66" s="336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16" ht="12.75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</row>
    <row r="68" spans="1:16" ht="12.75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</row>
    <row r="69" spans="1:16" ht="12.75">
      <c r="A69" s="336"/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1:16" ht="12.75">
      <c r="A70" s="336"/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</row>
    <row r="71" spans="1:16" ht="12.75">
      <c r="A71" s="336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16" ht="12.75">
      <c r="A72" s="336"/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</row>
    <row r="73" spans="1:16" ht="12.75">
      <c r="A73" s="336"/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</row>
    <row r="74" spans="1:16" ht="12.75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</row>
    <row r="75" spans="1:16" ht="12.75">
      <c r="A75" s="336"/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16" ht="12.75">
      <c r="A76" s="336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</row>
    <row r="77" spans="1:16" ht="12.75">
      <c r="A77" s="336"/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</row>
    <row r="78" spans="1:16" ht="12.75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</row>
    <row r="79" spans="1:16" ht="12.75">
      <c r="A79" s="336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</row>
    <row r="80" spans="1:16" ht="12.75">
      <c r="A80" s="336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16" ht="12.75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</row>
    <row r="82" spans="1:16" ht="12.75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</row>
    <row r="83" spans="1:16" ht="12.75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</row>
    <row r="84" spans="1:16" ht="12.75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</row>
    <row r="85" spans="1:16" ht="12.75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16" ht="12.75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</row>
    <row r="87" spans="1:16" ht="12.75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</row>
    <row r="88" spans="1:16" ht="12.75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</row>
    <row r="89" spans="1:16" ht="12.75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</row>
    <row r="90" spans="1:16" ht="12.75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16" ht="12.75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</row>
    <row r="92" spans="1:16" ht="12.75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</row>
    <row r="93" spans="1:16" ht="12.75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</row>
    <row r="94" spans="1:16" ht="12.75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</row>
    <row r="95" spans="1:16" ht="12.75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</row>
    <row r="96" spans="1:16" ht="12.75">
      <c r="A96" s="336"/>
      <c r="B96" s="336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.75">
      <c r="A97" s="336"/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16" ht="12.75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</row>
    <row r="99" spans="1:16" ht="12.75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</row>
    <row r="100" spans="1:16" ht="12.75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</row>
    <row r="101" spans="1:16" ht="12.75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</row>
    <row r="102" spans="1:16" ht="12.75">
      <c r="A102" s="33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</row>
    <row r="103" spans="1:16" ht="12.75">
      <c r="A103" s="336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</row>
    <row r="104" spans="1:16" ht="12.75">
      <c r="A104" s="336"/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</row>
    <row r="105" spans="1:16" ht="12.75">
      <c r="A105" s="336"/>
      <c r="B105" s="336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16" ht="12.75">
      <c r="A106" s="336"/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</row>
    <row r="107" spans="1:16" ht="12.75">
      <c r="A107" s="336"/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</row>
    <row r="108" spans="1:16" ht="12.75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</row>
    <row r="109" spans="1:16" ht="12.75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</row>
    <row r="110" spans="1:16" ht="12.75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</row>
    <row r="111" spans="1:16" ht="12.75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</row>
    <row r="112" spans="1:16" ht="12.75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</row>
    <row r="113" spans="1:16" ht="12.75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</row>
    <row r="114" spans="1:16" ht="12.75">
      <c r="A114" s="336"/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</row>
    <row r="115" spans="1:16" ht="12.75">
      <c r="A115" s="336"/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</row>
    <row r="116" spans="1:16" ht="12.75">
      <c r="A116" s="336"/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</row>
    <row r="117" spans="1:16" ht="12.75">
      <c r="A117" s="336"/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</row>
    <row r="118" spans="1:16" ht="12.75">
      <c r="A118" s="336"/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</row>
    <row r="119" spans="1:16" ht="12.75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</row>
    <row r="120" spans="1:16" ht="12.75">
      <c r="A120" s="336"/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</row>
    <row r="121" spans="1:16" ht="12.75">
      <c r="A121" s="336"/>
      <c r="B121" s="336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</row>
    <row r="122" spans="1:16" ht="12.75">
      <c r="A122" s="336"/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</row>
    <row r="123" spans="1:16" ht="12.75">
      <c r="A123" s="336"/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</row>
    <row r="124" spans="1:16" ht="12.75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</row>
    <row r="125" spans="1:16" ht="12.75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</row>
    <row r="126" spans="1:16" ht="12.75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</row>
    <row r="127" spans="1:16" ht="12.75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</row>
    <row r="128" spans="1:16" ht="12.75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</row>
    <row r="129" spans="1:16" ht="12.75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</row>
    <row r="130" spans="1:16" ht="12.75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</row>
    <row r="131" spans="1:16" ht="12.75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</row>
    <row r="132" spans="1:16" ht="12.75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</row>
    <row r="133" spans="1:16" ht="12.75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</row>
    <row r="134" spans="1:16" ht="12.75">
      <c r="A134" s="336"/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</row>
    <row r="135" spans="1:16" ht="12.75">
      <c r="A135" s="336"/>
      <c r="B135" s="336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</row>
    <row r="136" spans="1:16" ht="12.75">
      <c r="A136" s="336"/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</row>
    <row r="137" spans="1:16" ht="12.75">
      <c r="A137" s="336"/>
      <c r="B137" s="336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</row>
    <row r="138" spans="1:16" ht="12.75">
      <c r="A138" s="336"/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</row>
    <row r="139" spans="1:16" ht="12.75">
      <c r="A139" s="336"/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</row>
    <row r="140" spans="1:16" ht="12.75">
      <c r="A140" s="336"/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</row>
    <row r="141" spans="1:16" ht="12.75">
      <c r="A141" s="336"/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</row>
    <row r="142" spans="1:16" ht="12.75">
      <c r="A142" s="336"/>
      <c r="B142" s="336"/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</row>
    <row r="143" spans="1:16" ht="12.75">
      <c r="A143" s="336"/>
      <c r="B143" s="336"/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</row>
    <row r="144" spans="1:16" ht="12.75">
      <c r="A144" s="336"/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</row>
    <row r="145" spans="1:16" ht="12.75">
      <c r="A145" s="336"/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</row>
    <row r="146" spans="1:16" ht="12.75">
      <c r="A146" s="336"/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</row>
    <row r="147" spans="1:16" ht="12.75">
      <c r="A147" s="336"/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</row>
    <row r="148" spans="1:16" ht="12.75">
      <c r="A148" s="336"/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</row>
    <row r="149" spans="1:16" ht="12.75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</row>
    <row r="150" spans="1:16" ht="12.75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</row>
    <row r="151" spans="1:16" ht="12.75">
      <c r="A151" s="336"/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</row>
    <row r="152" spans="1:16" ht="12.75">
      <c r="A152" s="336"/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</row>
    <row r="153" spans="1:16" ht="12.75">
      <c r="A153" s="336"/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</row>
    <row r="154" spans="1:16" ht="12.75">
      <c r="A154" s="336"/>
      <c r="B154" s="336"/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</row>
    <row r="155" spans="1:16" ht="12.75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</row>
    <row r="156" spans="1:16" ht="12.75">
      <c r="A156" s="336"/>
      <c r="B156" s="336"/>
      <c r="C156" s="336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</row>
    <row r="157" spans="1:16" ht="12.75">
      <c r="A157" s="336"/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</row>
    <row r="158" spans="1:16" ht="12.75">
      <c r="A158" s="336"/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</row>
    <row r="159" spans="1:16" ht="12.75">
      <c r="A159" s="336"/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</row>
    <row r="160" spans="1:16" ht="12.75">
      <c r="A160" s="336"/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</row>
    <row r="161" spans="1:16" ht="12.75">
      <c r="A161" s="336"/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</row>
    <row r="162" spans="1:16" ht="12.75">
      <c r="A162" s="336"/>
      <c r="B162" s="336"/>
      <c r="C162" s="336"/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</row>
    <row r="163" spans="1:16" ht="12.75">
      <c r="A163" s="336"/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</row>
    <row r="164" spans="1:16" ht="12.75">
      <c r="A164" s="336"/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</row>
    <row r="165" spans="1:16" ht="12.75">
      <c r="A165" s="336"/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</row>
    <row r="166" spans="1:16" ht="12.75">
      <c r="A166" s="336"/>
      <c r="B166" s="336"/>
      <c r="C166" s="336"/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</row>
    <row r="167" spans="1:16" ht="12.75">
      <c r="A167" s="336"/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</row>
    <row r="168" spans="1:16" ht="12.75">
      <c r="A168" s="336"/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</row>
    <row r="169" spans="1:16" ht="12.75">
      <c r="A169" s="336"/>
      <c r="B169" s="336"/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</row>
    <row r="170" spans="1:16" ht="12.75">
      <c r="A170" s="336"/>
      <c r="B170" s="336"/>
      <c r="C170" s="336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</row>
    <row r="171" spans="1:16" ht="12.75">
      <c r="A171" s="336"/>
      <c r="B171" s="336"/>
      <c r="C171" s="336"/>
      <c r="D171" s="336"/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</row>
    <row r="172" spans="1:16" ht="12.75">
      <c r="A172" s="336"/>
      <c r="B172" s="336"/>
      <c r="C172" s="336"/>
      <c r="D172" s="336"/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</row>
    <row r="173" spans="1:16" ht="12.75">
      <c r="A173" s="336"/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</row>
    <row r="174" spans="1:16" ht="12.75">
      <c r="A174" s="336"/>
      <c r="B174" s="336"/>
      <c r="C174" s="336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</row>
    <row r="175" spans="1:16" ht="12.75">
      <c r="A175" s="336"/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</row>
    <row r="176" spans="1:16" ht="12.75">
      <c r="A176" s="336"/>
      <c r="B176" s="336"/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</row>
    <row r="177" spans="1:16" ht="12.75">
      <c r="A177" s="336"/>
      <c r="B177" s="336"/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</row>
    <row r="178" spans="1:16" ht="12.75">
      <c r="A178" s="336"/>
      <c r="B178" s="336"/>
      <c r="C178" s="336"/>
      <c r="D178" s="336"/>
      <c r="E178" s="336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</row>
    <row r="179" spans="1:16" ht="12.75">
      <c r="A179" s="336"/>
      <c r="B179" s="336"/>
      <c r="C179" s="336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</row>
    <row r="180" spans="1:16" ht="12.75">
      <c r="A180" s="336"/>
      <c r="B180" s="336"/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</row>
    <row r="181" spans="1:16" ht="12.75">
      <c r="A181" s="336"/>
      <c r="B181" s="336"/>
      <c r="C181" s="336"/>
      <c r="D181" s="3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</row>
    <row r="182" spans="1:16" ht="12.75">
      <c r="A182" s="336"/>
      <c r="B182" s="336"/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</row>
    <row r="183" spans="1:16" ht="12.75">
      <c r="A183" s="336"/>
      <c r="B183" s="336"/>
      <c r="C183" s="336"/>
      <c r="D183" s="336"/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</row>
    <row r="184" spans="1:16" ht="12.75">
      <c r="A184" s="336"/>
      <c r="B184" s="336"/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</row>
    <row r="185" spans="1:16" ht="12.75">
      <c r="A185" s="336"/>
      <c r="B185" s="336"/>
      <c r="C185" s="336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</row>
    <row r="186" spans="1:16" ht="12.75">
      <c r="A186" s="336"/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</row>
    <row r="187" spans="1:16" ht="12.75">
      <c r="A187" s="336"/>
      <c r="B187" s="336"/>
      <c r="C187" s="336"/>
      <c r="D187" s="336"/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</row>
    <row r="188" spans="1:16" ht="12.75">
      <c r="A188" s="336"/>
      <c r="B188" s="336"/>
      <c r="C188" s="336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</row>
    <row r="189" spans="1:16" ht="12.75">
      <c r="A189" s="336"/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</row>
    <row r="190" spans="1:16" ht="12.75">
      <c r="A190" s="336"/>
      <c r="B190" s="336"/>
      <c r="C190" s="336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</row>
    <row r="191" spans="1:16" ht="12.75">
      <c r="A191" s="336"/>
      <c r="B191" s="336"/>
      <c r="C191" s="336"/>
      <c r="D191" s="336"/>
      <c r="E191" s="336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</row>
    <row r="192" spans="1:16" ht="12.75">
      <c r="A192" s="336"/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</row>
    <row r="193" spans="1:16" ht="12.75">
      <c r="A193" s="336"/>
      <c r="B193" s="336"/>
      <c r="C193" s="336"/>
      <c r="D193" s="336"/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</row>
    <row r="194" spans="1:16" ht="12.75">
      <c r="A194" s="336"/>
      <c r="B194" s="336"/>
      <c r="C194" s="336"/>
      <c r="D194" s="336"/>
      <c r="E194" s="336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</row>
    <row r="195" spans="1:16" ht="12.75">
      <c r="A195" s="336"/>
      <c r="B195" s="336"/>
      <c r="C195" s="336"/>
      <c r="D195" s="336"/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</row>
    <row r="196" spans="1:16" ht="12.75">
      <c r="A196" s="336"/>
      <c r="B196" s="336"/>
      <c r="C196" s="336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</row>
    <row r="197" spans="1:16" ht="12.75">
      <c r="A197" s="336"/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</row>
    <row r="198" spans="1:16" ht="12.75">
      <c r="A198" s="336"/>
      <c r="B198" s="336"/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</row>
    <row r="199" spans="1:16" ht="12.75">
      <c r="A199" s="336"/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</row>
    <row r="200" spans="1:16" ht="12.75">
      <c r="A200" s="336"/>
      <c r="B200" s="336"/>
      <c r="C200" s="336"/>
      <c r="D200" s="336"/>
      <c r="E200" s="336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</row>
    <row r="201" spans="1:16" ht="12.75">
      <c r="A201" s="336"/>
      <c r="B201" s="336"/>
      <c r="C201" s="336"/>
      <c r="D201" s="336"/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</row>
    <row r="202" spans="1:16" ht="12.75">
      <c r="A202" s="336"/>
      <c r="B202" s="336"/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</row>
    <row r="203" spans="1:16" ht="12.75">
      <c r="A203" s="336"/>
      <c r="B203" s="336"/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</row>
    <row r="204" spans="1:16" ht="12.75">
      <c r="A204" s="336"/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</row>
    <row r="205" spans="1:16" ht="12.75">
      <c r="A205" s="336"/>
      <c r="B205" s="336"/>
      <c r="C205" s="336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</row>
    <row r="206" spans="1:16" ht="12.75">
      <c r="A206" s="336"/>
      <c r="B206" s="336"/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</row>
    <row r="207" spans="1:16" ht="12.75">
      <c r="A207" s="336"/>
      <c r="B207" s="336"/>
      <c r="C207" s="336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</row>
    <row r="208" spans="1:16" ht="12.75">
      <c r="A208" s="336"/>
      <c r="B208" s="336"/>
      <c r="C208" s="336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</row>
    <row r="209" spans="1:16" ht="12.75">
      <c r="A209" s="336"/>
      <c r="B209" s="336"/>
      <c r="C209" s="336"/>
      <c r="D209" s="336"/>
      <c r="E209" s="336"/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</row>
    <row r="210" spans="1:16" ht="12.75">
      <c r="A210" s="336"/>
      <c r="B210" s="336"/>
      <c r="C210" s="336"/>
      <c r="D210" s="336"/>
      <c r="E210" s="336"/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</row>
    <row r="211" spans="1:16" ht="12.75">
      <c r="A211" s="336"/>
      <c r="B211" s="336"/>
      <c r="C211" s="336"/>
      <c r="D211" s="336"/>
      <c r="E211" s="336"/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</row>
    <row r="212" spans="1:16" ht="12.75">
      <c r="A212" s="336"/>
      <c r="B212" s="336"/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</row>
    <row r="213" spans="1:16" ht="12.75">
      <c r="A213" s="336"/>
      <c r="B213" s="336"/>
      <c r="C213" s="336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</row>
    <row r="214" spans="1:16" ht="12.75">
      <c r="A214" s="336"/>
      <c r="B214" s="336"/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</row>
    <row r="215" spans="1:16" ht="12.75">
      <c r="A215" s="336"/>
      <c r="B215" s="336"/>
      <c r="C215" s="336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</row>
    <row r="216" spans="1:16" ht="12.75">
      <c r="A216" s="336"/>
      <c r="B216" s="336"/>
      <c r="C216" s="336"/>
      <c r="D216" s="336"/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</row>
    <row r="217" spans="1:16" ht="12.75">
      <c r="A217" s="336"/>
      <c r="B217" s="336"/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</row>
    <row r="218" spans="1:16" ht="12.75">
      <c r="A218" s="336"/>
      <c r="B218" s="336"/>
      <c r="C218" s="336"/>
      <c r="D218" s="336"/>
      <c r="E218" s="336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</row>
    <row r="219" spans="1:16" ht="12.75">
      <c r="A219" s="336"/>
      <c r="B219" s="336"/>
      <c r="C219" s="336"/>
      <c r="D219" s="336"/>
      <c r="E219" s="336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</row>
    <row r="220" spans="1:16" ht="12.75">
      <c r="A220" s="336"/>
      <c r="B220" s="336"/>
      <c r="C220" s="336"/>
      <c r="D220" s="336"/>
      <c r="E220" s="336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</row>
    <row r="221" spans="1:16" ht="12.75">
      <c r="A221" s="336"/>
      <c r="B221" s="336"/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</row>
    <row r="222" spans="1:16" ht="12.75">
      <c r="A222" s="336"/>
      <c r="B222" s="336"/>
      <c r="C222" s="336"/>
      <c r="D222" s="336"/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</row>
    <row r="223" spans="1:16" ht="12.75">
      <c r="A223" s="336"/>
      <c r="B223" s="336"/>
      <c r="C223" s="336"/>
      <c r="D223" s="336"/>
      <c r="E223" s="336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</row>
    <row r="224" spans="1:16" ht="12.75">
      <c r="A224" s="336"/>
      <c r="B224" s="336"/>
      <c r="C224" s="336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</row>
    <row r="225" spans="1:16" ht="12.75">
      <c r="A225" s="336"/>
      <c r="B225" s="336"/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</row>
    <row r="226" spans="1:16" ht="12.75">
      <c r="A226" s="336"/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</row>
    <row r="227" spans="1:16" ht="12.75">
      <c r="A227" s="336"/>
      <c r="B227" s="336"/>
      <c r="C227" s="336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</row>
    <row r="228" spans="1:16" ht="12.75">
      <c r="A228" s="336"/>
      <c r="B228" s="336"/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</row>
    <row r="229" spans="1:16" ht="12.75">
      <c r="A229" s="336"/>
      <c r="B229" s="336"/>
      <c r="C229" s="336"/>
      <c r="D229" s="336"/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</row>
    <row r="230" spans="1:16" ht="12.75">
      <c r="A230" s="336"/>
      <c r="B230" s="336"/>
      <c r="C230" s="336"/>
      <c r="D230" s="336"/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</row>
    <row r="231" spans="1:16" ht="12.75">
      <c r="A231" s="336"/>
      <c r="B231" s="336"/>
      <c r="C231" s="336"/>
      <c r="D231" s="336"/>
      <c r="E231" s="336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</row>
    <row r="232" spans="1:16" ht="12.75">
      <c r="A232" s="336"/>
      <c r="B232" s="336"/>
      <c r="C232" s="336"/>
      <c r="D232" s="336"/>
      <c r="E232" s="336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</row>
    <row r="233" spans="1:16" ht="12.75">
      <c r="A233" s="336"/>
      <c r="B233" s="336"/>
      <c r="C233" s="336"/>
      <c r="D233" s="336"/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</row>
    <row r="234" spans="1:16" ht="12.75">
      <c r="A234" s="336"/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</row>
    <row r="235" spans="1:16" ht="12.75">
      <c r="A235" s="336"/>
      <c r="B235" s="336"/>
      <c r="C235" s="336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</row>
    <row r="236" spans="1:16" ht="12.75">
      <c r="A236" s="336"/>
      <c r="B236" s="336"/>
      <c r="C236" s="336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</row>
    <row r="237" spans="1:16" ht="12.75">
      <c r="A237" s="336"/>
      <c r="B237" s="336"/>
      <c r="C237" s="336"/>
      <c r="D237" s="336"/>
      <c r="E237" s="336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</row>
    <row r="238" spans="1:16" ht="12.75">
      <c r="A238" s="336"/>
      <c r="B238" s="336"/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</row>
    <row r="239" spans="1:16" ht="12.75">
      <c r="A239" s="336"/>
      <c r="B239" s="336"/>
      <c r="C239" s="33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</row>
    <row r="240" spans="1:16" ht="12.75">
      <c r="A240" s="336"/>
      <c r="B240" s="336"/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</row>
    <row r="241" spans="1:16" ht="12.75">
      <c r="A241" s="336"/>
      <c r="B241" s="336"/>
      <c r="C241" s="336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</row>
    <row r="242" spans="1:16" ht="12.75">
      <c r="A242" s="336"/>
      <c r="B242" s="336"/>
      <c r="C242" s="336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</row>
    <row r="243" spans="1:16" ht="12.75">
      <c r="A243" s="336"/>
      <c r="B243" s="336"/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</row>
    <row r="244" spans="1:16" ht="12.75">
      <c r="A244" s="336"/>
      <c r="B244" s="336"/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</row>
    <row r="245" spans="1:16" ht="12.75">
      <c r="A245" s="336"/>
      <c r="B245" s="336"/>
      <c r="C245" s="336"/>
      <c r="D245" s="336"/>
      <c r="E245" s="336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</row>
    <row r="246" spans="1:16" ht="12.75">
      <c r="A246" s="336"/>
      <c r="B246" s="336"/>
      <c r="C246" s="336"/>
      <c r="D246" s="336"/>
      <c r="E246" s="336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</row>
    <row r="247" spans="1:16" ht="12.75">
      <c r="A247" s="336"/>
      <c r="B247" s="336"/>
      <c r="C247" s="336"/>
      <c r="D247" s="336"/>
      <c r="E247" s="336"/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</row>
    <row r="248" spans="1:16" ht="12.75">
      <c r="A248" s="336"/>
      <c r="B248" s="336"/>
      <c r="C248" s="336"/>
      <c r="D248" s="336"/>
      <c r="E248" s="336"/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</row>
    <row r="249" spans="1:16" ht="12.75">
      <c r="A249" s="336"/>
      <c r="B249" s="336"/>
      <c r="C249" s="336"/>
      <c r="D249" s="336"/>
      <c r="E249" s="336"/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</row>
    <row r="250" spans="1:16" ht="12.75">
      <c r="A250" s="336"/>
      <c r="B250" s="336"/>
      <c r="C250" s="336"/>
      <c r="D250" s="336"/>
      <c r="E250" s="336"/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</row>
    <row r="251" spans="1:16" ht="12.75">
      <c r="A251" s="336"/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</row>
    <row r="252" spans="1:16" ht="12.75">
      <c r="A252" s="336"/>
      <c r="B252" s="336"/>
      <c r="C252" s="336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</row>
    <row r="253" spans="1:16" ht="12.75">
      <c r="A253" s="336"/>
      <c r="B253" s="336"/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</row>
    <row r="254" spans="1:16" ht="12.75">
      <c r="A254" s="336"/>
      <c r="B254" s="336"/>
      <c r="C254" s="336"/>
      <c r="D254" s="336"/>
      <c r="E254" s="336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</row>
    <row r="255" spans="1:16" ht="12.75">
      <c r="A255" s="336"/>
      <c r="B255" s="336"/>
      <c r="C255" s="336"/>
      <c r="D255" s="336"/>
      <c r="E255" s="336"/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</row>
    <row r="256" spans="1:16" ht="12.75">
      <c r="A256" s="336"/>
      <c r="B256" s="336"/>
      <c r="C256" s="336"/>
      <c r="D256" s="336"/>
      <c r="E256" s="336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</row>
    <row r="257" spans="1:16" ht="12.75">
      <c r="A257" s="336"/>
      <c r="B257" s="336"/>
      <c r="C257" s="336"/>
      <c r="D257" s="336"/>
      <c r="E257" s="336"/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</row>
    <row r="258" spans="1:16" ht="12.75">
      <c r="A258" s="336"/>
      <c r="B258" s="336"/>
      <c r="C258" s="336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</row>
    <row r="259" spans="1:16" ht="12.75">
      <c r="A259" s="336"/>
      <c r="B259" s="336"/>
      <c r="C259" s="336"/>
      <c r="D259" s="336"/>
      <c r="E259" s="336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</row>
    <row r="260" spans="1:16" ht="12.75">
      <c r="A260" s="336"/>
      <c r="B260" s="336"/>
      <c r="C260" s="336"/>
      <c r="D260" s="336"/>
      <c r="E260" s="336"/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</row>
    <row r="261" spans="1:16" ht="12.75">
      <c r="A261" s="336"/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</row>
    <row r="262" spans="1:16" ht="12.75">
      <c r="A262" s="336"/>
      <c r="B262" s="336"/>
      <c r="C262" s="336"/>
      <c r="D262" s="336"/>
      <c r="E262" s="336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</row>
    <row r="263" spans="1:16" ht="12.75">
      <c r="A263" s="336"/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</row>
    <row r="264" spans="1:16" ht="12.75">
      <c r="A264" s="336"/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</row>
    <row r="265" spans="1:16" ht="12.75">
      <c r="A265" s="336"/>
      <c r="B265" s="336"/>
      <c r="C265" s="336"/>
      <c r="D265" s="336"/>
      <c r="E265" s="336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</row>
    <row r="266" spans="1:16" ht="12.75">
      <c r="A266" s="336"/>
      <c r="B266" s="336"/>
      <c r="C266" s="336"/>
      <c r="D266" s="336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</row>
    <row r="267" spans="1:16" ht="12.75">
      <c r="A267" s="336"/>
      <c r="B267" s="336"/>
      <c r="C267" s="336"/>
      <c r="D267" s="336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</row>
    <row r="268" spans="1:16" ht="12.75">
      <c r="A268" s="336"/>
      <c r="B268" s="336"/>
      <c r="C268" s="336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</row>
    <row r="269" spans="1:16" ht="12.75">
      <c r="A269" s="336"/>
      <c r="B269" s="336"/>
      <c r="C269" s="336"/>
      <c r="D269" s="336"/>
      <c r="E269" s="336"/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</row>
    <row r="270" spans="1:16" ht="12.75">
      <c r="A270" s="336"/>
      <c r="B270" s="336"/>
      <c r="C270" s="336"/>
      <c r="D270" s="336"/>
      <c r="E270" s="336"/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</row>
    <row r="271" spans="1:16" ht="12.75">
      <c r="A271" s="336"/>
      <c r="B271" s="336"/>
      <c r="C271" s="336"/>
      <c r="D271" s="336"/>
      <c r="E271" s="336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</row>
    <row r="272" spans="1:16" ht="12.75">
      <c r="A272" s="336"/>
      <c r="B272" s="336"/>
      <c r="C272" s="336"/>
      <c r="D272" s="336"/>
      <c r="E272" s="336"/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</row>
    <row r="273" spans="1:16" ht="12.75">
      <c r="A273" s="336"/>
      <c r="B273" s="336"/>
      <c r="C273" s="336"/>
      <c r="D273" s="336"/>
      <c r="E273" s="336"/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</row>
    <row r="274" spans="1:16" ht="12.75">
      <c r="A274" s="336"/>
      <c r="B274" s="336"/>
      <c r="C274" s="336"/>
      <c r="D274" s="336"/>
      <c r="E274" s="336"/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</row>
    <row r="275" spans="1:16" ht="12.75">
      <c r="A275" s="336"/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</row>
    <row r="276" ht="12.75">
      <c r="C276" s="336"/>
    </row>
  </sheetData>
  <sheetProtection/>
  <hyperlinks>
    <hyperlink ref="B14" location="'Solgt og levert'!A1" display="'Solgt og levert'!A1"/>
    <hyperlink ref="B16" location="Feltoversikt!A1" display="Feltoversikt / Fields"/>
    <hyperlink ref="B18" location="'Reserver RK 1,2 og 3 '!A1" display="'Reserver RK 1,2 og 3 '!A1"/>
    <hyperlink ref="B25" location="'Funn RK 5'!A1" display="'Funn RK 5'!A1"/>
    <hyperlink ref="B27" location="'Funn RK7F'!A1" display="'Funn RK7F'!A1"/>
    <hyperlink ref="B29" location="'Funn i felt og funn'!A1" display="'Funn i felt og funn'!A1"/>
    <hyperlink ref="B23" location="'Funn Felt RK 4'!A1" display="'Funn Felt RK 4'!A1"/>
    <hyperlink ref="C35" r:id="rId1" display="Oljedirektoratet"/>
    <hyperlink ref="B31" location="Tilstedeværende!A1" display="Tilstedeværende!A1"/>
    <hyperlink ref="B9" location="'Totale ressurser  per område'!A1" display="'Totale ressurser  per område'!A1"/>
    <hyperlink ref="B20" location="'Reserver RK 3F funn'!A1" display="RK 3F: Reservar i funn der rettshavarane har vedteke utbygging"/>
    <hyperlink ref="B21" location="'Reserver RK 3F funn'!A1" display="Original recoverable and remaining reserves in discoveries which the licensees have decided to develop"/>
    <hyperlink ref="B11" location="'Totale ressurser pr res.kat'!A1" display="Totale utvinnbare petroleumsressurser"/>
    <hyperlink ref="B12" location="'Totale ressurser pr res.kat'!A1" display="Original Recoverable Petroleum Resources on the Norwegian Continental Shelf divided on resource categories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9.28125" style="64" customWidth="1"/>
    <col min="2" max="16384" width="11.421875" style="64" customWidth="1"/>
  </cols>
  <sheetData>
    <row r="1" spans="1:5" ht="76.5" customHeight="1">
      <c r="A1" s="419" t="s">
        <v>335</v>
      </c>
      <c r="B1" s="420"/>
      <c r="C1" s="420"/>
      <c r="D1" s="420"/>
      <c r="E1" s="420"/>
    </row>
    <row r="2" ht="12.75" thickBot="1"/>
    <row r="3" spans="1:7" ht="39">
      <c r="A3" s="279" t="s">
        <v>325</v>
      </c>
      <c r="B3" s="280" t="s">
        <v>326</v>
      </c>
      <c r="C3" s="280" t="s">
        <v>327</v>
      </c>
      <c r="D3" s="280" t="s">
        <v>328</v>
      </c>
      <c r="E3" s="280" t="s">
        <v>329</v>
      </c>
      <c r="F3" s="280" t="s">
        <v>330</v>
      </c>
      <c r="G3" s="281" t="s">
        <v>331</v>
      </c>
    </row>
    <row r="4" spans="1:7" ht="24">
      <c r="A4" s="123"/>
      <c r="B4" s="282" t="s">
        <v>332</v>
      </c>
      <c r="C4" s="282" t="s">
        <v>333</v>
      </c>
      <c r="D4" s="282" t="s">
        <v>334</v>
      </c>
      <c r="E4" s="282" t="s">
        <v>332</v>
      </c>
      <c r="F4" s="282" t="s">
        <v>332</v>
      </c>
      <c r="G4" s="100"/>
    </row>
    <row r="5" spans="1:7" s="92" customFormat="1" ht="12">
      <c r="A5" s="136" t="s">
        <v>191</v>
      </c>
      <c r="B5" s="137">
        <v>0.47000000000000003</v>
      </c>
      <c r="C5" s="138">
        <v>0.403</v>
      </c>
      <c r="D5" s="138">
        <v>0</v>
      </c>
      <c r="E5" s="138">
        <v>0.0073</v>
      </c>
      <c r="F5" s="139">
        <v>0.8803</v>
      </c>
      <c r="G5" s="140">
        <v>2010</v>
      </c>
    </row>
    <row r="6" spans="1:7" s="92" customFormat="1" ht="12">
      <c r="A6" s="128" t="s">
        <v>192</v>
      </c>
      <c r="B6" s="78">
        <v>0</v>
      </c>
      <c r="C6" s="79">
        <v>0.618</v>
      </c>
      <c r="D6" s="79">
        <v>0</v>
      </c>
      <c r="E6" s="79">
        <v>0.191</v>
      </c>
      <c r="F6" s="141">
        <v>0.8089999999999999</v>
      </c>
      <c r="G6" s="142">
        <v>2009</v>
      </c>
    </row>
    <row r="7" spans="1:7" s="92" customFormat="1" ht="12">
      <c r="A7" s="128" t="s">
        <v>193</v>
      </c>
      <c r="B7" s="78">
        <v>3.5</v>
      </c>
      <c r="C7" s="79">
        <v>0</v>
      </c>
      <c r="D7" s="79">
        <v>0</v>
      </c>
      <c r="E7" s="79">
        <v>0</v>
      </c>
      <c r="F7" s="141">
        <v>3.5</v>
      </c>
      <c r="G7" s="142">
        <v>2010</v>
      </c>
    </row>
    <row r="8" spans="1:7" s="92" customFormat="1" ht="12">
      <c r="A8" s="128" t="s">
        <v>194</v>
      </c>
      <c r="B8" s="78">
        <v>2.9</v>
      </c>
      <c r="C8" s="79">
        <v>0.4</v>
      </c>
      <c r="D8" s="79">
        <v>0</v>
      </c>
      <c r="E8" s="79">
        <v>0</v>
      </c>
      <c r="F8" s="141">
        <v>3.3</v>
      </c>
      <c r="G8" s="142">
        <v>2007</v>
      </c>
    </row>
    <row r="9" spans="1:7" s="92" customFormat="1" ht="12">
      <c r="A9" s="128" t="s">
        <v>195</v>
      </c>
      <c r="B9" s="78">
        <v>0</v>
      </c>
      <c r="C9" s="79">
        <v>1.93</v>
      </c>
      <c r="D9" s="79">
        <v>0</v>
      </c>
      <c r="E9" s="79">
        <v>0.257</v>
      </c>
      <c r="F9" s="141">
        <v>2.187</v>
      </c>
      <c r="G9" s="142">
        <v>2007</v>
      </c>
    </row>
    <row r="10" spans="1:7" s="92" customFormat="1" ht="12">
      <c r="A10" s="128" t="s">
        <v>196</v>
      </c>
      <c r="B10" s="78">
        <v>0</v>
      </c>
      <c r="C10" s="79">
        <v>1.9</v>
      </c>
      <c r="D10" s="79">
        <v>0</v>
      </c>
      <c r="E10" s="79">
        <v>0.2</v>
      </c>
      <c r="F10" s="141">
        <v>2.1</v>
      </c>
      <c r="G10" s="142">
        <v>2009</v>
      </c>
    </row>
    <row r="11" spans="1:7" s="92" customFormat="1" ht="12">
      <c r="A11" s="128" t="s">
        <v>197</v>
      </c>
      <c r="B11" s="78">
        <v>15</v>
      </c>
      <c r="C11" s="79">
        <v>0</v>
      </c>
      <c r="D11" s="79">
        <v>0</v>
      </c>
      <c r="E11" s="79">
        <v>0</v>
      </c>
      <c r="F11" s="141">
        <v>15</v>
      </c>
      <c r="G11" s="142">
        <v>2010</v>
      </c>
    </row>
    <row r="12" spans="1:7" s="92" customFormat="1" ht="12">
      <c r="A12" s="128" t="s">
        <v>198</v>
      </c>
      <c r="B12" s="78">
        <v>0</v>
      </c>
      <c r="C12" s="79">
        <v>1.45</v>
      </c>
      <c r="D12" s="79">
        <v>0</v>
      </c>
      <c r="E12" s="79">
        <v>0.13</v>
      </c>
      <c r="F12" s="141">
        <v>1.58</v>
      </c>
      <c r="G12" s="142">
        <v>2009</v>
      </c>
    </row>
    <row r="13" spans="1:7" s="92" customFormat="1" ht="12">
      <c r="A13" s="128" t="s">
        <v>199</v>
      </c>
      <c r="B13" s="78">
        <v>0</v>
      </c>
      <c r="C13" s="79">
        <v>11.3</v>
      </c>
      <c r="D13" s="79">
        <v>1.4</v>
      </c>
      <c r="E13" s="79">
        <v>2.1</v>
      </c>
      <c r="F13" s="141">
        <v>16.060000000000002</v>
      </c>
      <c r="G13" s="142">
        <v>2008</v>
      </c>
    </row>
    <row r="14" spans="1:7" s="92" customFormat="1" ht="12">
      <c r="A14" s="128" t="s">
        <v>200</v>
      </c>
      <c r="B14" s="78">
        <v>4.8</v>
      </c>
      <c r="C14" s="79">
        <v>0.7</v>
      </c>
      <c r="D14" s="79">
        <v>0</v>
      </c>
      <c r="E14" s="79">
        <v>0</v>
      </c>
      <c r="F14" s="141">
        <v>5.5</v>
      </c>
      <c r="G14" s="142">
        <v>2000</v>
      </c>
    </row>
    <row r="15" spans="1:7" s="92" customFormat="1" ht="12">
      <c r="A15" s="128" t="s">
        <v>201</v>
      </c>
      <c r="B15" s="78">
        <v>21.6</v>
      </c>
      <c r="C15" s="79">
        <v>6.6</v>
      </c>
      <c r="D15" s="79">
        <v>0</v>
      </c>
      <c r="E15" s="79">
        <v>0</v>
      </c>
      <c r="F15" s="141">
        <v>28.200000000000003</v>
      </c>
      <c r="G15" s="142">
        <v>2010</v>
      </c>
    </row>
    <row r="16" spans="1:7" ht="12">
      <c r="A16" s="128" t="s">
        <v>202</v>
      </c>
      <c r="B16" s="143">
        <v>2.09857</v>
      </c>
      <c r="C16" s="107">
        <v>0.241264</v>
      </c>
      <c r="D16" s="107">
        <v>0</v>
      </c>
      <c r="E16" s="107">
        <v>0</v>
      </c>
      <c r="F16" s="141">
        <v>2.339834</v>
      </c>
      <c r="G16" s="142">
        <v>2010</v>
      </c>
    </row>
    <row r="17" spans="1:7" ht="12">
      <c r="A17" s="128" t="s">
        <v>203</v>
      </c>
      <c r="B17" s="143">
        <v>0</v>
      </c>
      <c r="C17" s="107">
        <v>2.8</v>
      </c>
      <c r="D17" s="107">
        <v>0.3</v>
      </c>
      <c r="E17" s="107">
        <v>0.5</v>
      </c>
      <c r="F17" s="141">
        <v>3.8699999999999997</v>
      </c>
      <c r="G17" s="142">
        <v>1996</v>
      </c>
    </row>
    <row r="18" spans="1:7" ht="12">
      <c r="A18" s="128" t="s">
        <v>204</v>
      </c>
      <c r="B18" s="143">
        <v>12.2383</v>
      </c>
      <c r="C18" s="107">
        <v>1.51512</v>
      </c>
      <c r="D18" s="107">
        <v>0</v>
      </c>
      <c r="E18" s="107">
        <v>0</v>
      </c>
      <c r="F18" s="141">
        <v>13.75342</v>
      </c>
      <c r="G18" s="142">
        <v>2009</v>
      </c>
    </row>
    <row r="19" spans="1:7" ht="12">
      <c r="A19" s="128" t="s">
        <v>205</v>
      </c>
      <c r="B19" s="143">
        <v>4</v>
      </c>
      <c r="C19" s="107">
        <v>0</v>
      </c>
      <c r="D19" s="107">
        <v>0</v>
      </c>
      <c r="E19" s="107">
        <v>0</v>
      </c>
      <c r="F19" s="141">
        <v>4</v>
      </c>
      <c r="G19" s="142">
        <v>2010</v>
      </c>
    </row>
    <row r="20" spans="1:7" ht="12">
      <c r="A20" s="128" t="s">
        <v>206</v>
      </c>
      <c r="B20" s="143">
        <v>17</v>
      </c>
      <c r="C20" s="107">
        <v>2.8</v>
      </c>
      <c r="D20" s="107">
        <v>0</v>
      </c>
      <c r="E20" s="107">
        <v>0</v>
      </c>
      <c r="F20" s="141">
        <v>19.8</v>
      </c>
      <c r="G20" s="142">
        <v>2010</v>
      </c>
    </row>
    <row r="21" spans="1:7" ht="12">
      <c r="A21" s="128" t="s">
        <v>207</v>
      </c>
      <c r="B21" s="143">
        <v>2.92</v>
      </c>
      <c r="C21" s="107">
        <v>0.904</v>
      </c>
      <c r="D21" s="107">
        <v>0</v>
      </c>
      <c r="E21" s="107">
        <v>0.068</v>
      </c>
      <c r="F21" s="141">
        <v>3.892</v>
      </c>
      <c r="G21" s="142">
        <v>2009</v>
      </c>
    </row>
    <row r="22" spans="1:7" ht="12">
      <c r="A22" s="128" t="s">
        <v>208</v>
      </c>
      <c r="B22" s="143">
        <v>0</v>
      </c>
      <c r="C22" s="107">
        <v>1.73</v>
      </c>
      <c r="D22" s="107">
        <v>0</v>
      </c>
      <c r="E22" s="107">
        <v>0.442</v>
      </c>
      <c r="F22" s="141">
        <v>2.172</v>
      </c>
      <c r="G22" s="142">
        <v>2010</v>
      </c>
    </row>
    <row r="23" spans="1:7" ht="12">
      <c r="A23" s="128" t="s">
        <v>209</v>
      </c>
      <c r="B23" s="143">
        <v>0</v>
      </c>
      <c r="C23" s="107">
        <v>0.8</v>
      </c>
      <c r="D23" s="107">
        <v>0</v>
      </c>
      <c r="E23" s="107">
        <v>0.04</v>
      </c>
      <c r="F23" s="141">
        <v>0.8400000000000001</v>
      </c>
      <c r="G23" s="142">
        <v>2009</v>
      </c>
    </row>
    <row r="24" spans="1:7" ht="12">
      <c r="A24" s="128" t="s">
        <v>210</v>
      </c>
      <c r="B24" s="143">
        <v>0</v>
      </c>
      <c r="C24" s="107">
        <v>9.5</v>
      </c>
      <c r="D24" s="107">
        <v>0</v>
      </c>
      <c r="E24" s="107">
        <v>0</v>
      </c>
      <c r="F24" s="141">
        <v>9.5</v>
      </c>
      <c r="G24" s="142">
        <v>2010</v>
      </c>
    </row>
    <row r="25" spans="1:7" ht="12">
      <c r="A25" s="128" t="s">
        <v>211</v>
      </c>
      <c r="B25" s="143">
        <v>0</v>
      </c>
      <c r="C25" s="107">
        <v>13</v>
      </c>
      <c r="D25" s="107">
        <v>0</v>
      </c>
      <c r="E25" s="107">
        <v>0</v>
      </c>
      <c r="F25" s="141">
        <v>13</v>
      </c>
      <c r="G25" s="142">
        <v>2009</v>
      </c>
    </row>
    <row r="26" spans="1:7" ht="12">
      <c r="A26" s="128" t="s">
        <v>212</v>
      </c>
      <c r="B26" s="143">
        <v>0</v>
      </c>
      <c r="C26" s="107">
        <v>0.595</v>
      </c>
      <c r="D26" s="107">
        <v>0</v>
      </c>
      <c r="E26" s="107">
        <v>0</v>
      </c>
      <c r="F26" s="141">
        <v>0.595</v>
      </c>
      <c r="G26" s="142">
        <v>2008</v>
      </c>
    </row>
    <row r="27" spans="1:7" ht="12">
      <c r="A27" s="128" t="s">
        <v>213</v>
      </c>
      <c r="B27" s="143">
        <v>0</v>
      </c>
      <c r="C27" s="107">
        <v>8</v>
      </c>
      <c r="D27" s="107">
        <v>0</v>
      </c>
      <c r="E27" s="107">
        <v>0.09</v>
      </c>
      <c r="F27" s="141">
        <v>8.09</v>
      </c>
      <c r="G27" s="142">
        <v>1981</v>
      </c>
    </row>
    <row r="28" spans="1:7" ht="12">
      <c r="A28" s="128" t="s">
        <v>214</v>
      </c>
      <c r="B28" s="143">
        <v>0</v>
      </c>
      <c r="C28" s="107">
        <v>1.8</v>
      </c>
      <c r="D28" s="107">
        <v>0</v>
      </c>
      <c r="E28" s="107">
        <v>0.02</v>
      </c>
      <c r="F28" s="141">
        <v>1.82</v>
      </c>
      <c r="G28" s="142">
        <v>1983</v>
      </c>
    </row>
    <row r="29" spans="1:7" ht="12">
      <c r="A29" s="116" t="s">
        <v>215</v>
      </c>
      <c r="B29" s="144">
        <v>0</v>
      </c>
      <c r="C29" s="145">
        <v>3.33</v>
      </c>
      <c r="D29" s="145">
        <v>0</v>
      </c>
      <c r="E29" s="145">
        <v>0.11</v>
      </c>
      <c r="F29" s="146">
        <v>3.44</v>
      </c>
      <c r="G29" s="147">
        <v>2008</v>
      </c>
    </row>
    <row r="30" spans="1:7" ht="12.75" thickBot="1">
      <c r="A30" s="148" t="s">
        <v>140</v>
      </c>
      <c r="B30" s="102">
        <f>SUM(B5:B29)</f>
        <v>86.52687000000002</v>
      </c>
      <c r="C30" s="152">
        <f>SUM(C5:C29)</f>
        <v>72.316384</v>
      </c>
      <c r="D30" s="152">
        <f>SUM(D5:D29)</f>
        <v>1.7</v>
      </c>
      <c r="E30" s="152">
        <f>SUM(E5:E29)</f>
        <v>4.1553</v>
      </c>
      <c r="F30" s="153">
        <f>SUM(F5:F29)</f>
        <v>166.228554</v>
      </c>
      <c r="G30" s="149"/>
    </row>
    <row r="31" spans="2:5" ht="12">
      <c r="B31" s="80"/>
      <c r="C31" s="80"/>
      <c r="D31" s="80"/>
      <c r="E31" s="80"/>
    </row>
    <row r="32" spans="1:11" ht="13.5">
      <c r="A32" s="135" t="s">
        <v>223</v>
      </c>
      <c r="B32" s="75"/>
      <c r="C32" s="75"/>
      <c r="E32" s="348" t="s">
        <v>573</v>
      </c>
      <c r="F32" s="295"/>
      <c r="G32" s="295"/>
      <c r="H32" s="295"/>
      <c r="I32" s="295"/>
      <c r="J32" s="295"/>
      <c r="K32" s="295"/>
    </row>
    <row r="33" spans="1:11" ht="12">
      <c r="A33" s="135" t="s">
        <v>190</v>
      </c>
      <c r="B33" s="75"/>
      <c r="C33" s="75"/>
      <c r="E33" s="348" t="s">
        <v>574</v>
      </c>
      <c r="F33" s="295"/>
      <c r="G33" s="295"/>
      <c r="H33" s="295"/>
      <c r="I33" s="295"/>
      <c r="J33" s="295"/>
      <c r="K33" s="295"/>
    </row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140625" style="321" bestFit="1" customWidth="1"/>
    <col min="2" max="2" width="20.7109375" style="21" bestFit="1" customWidth="1"/>
    <col min="3" max="3" width="13.140625" style="21" bestFit="1" customWidth="1"/>
    <col min="4" max="16384" width="11.421875" style="21" customWidth="1"/>
  </cols>
  <sheetData>
    <row r="1" spans="1:4" ht="61.5" customHeight="1" thickBot="1">
      <c r="A1" s="419" t="s">
        <v>559</v>
      </c>
      <c r="B1" s="420"/>
      <c r="C1" s="420"/>
      <c r="D1" s="420"/>
    </row>
    <row r="2" spans="1:3" s="68" customFormat="1" ht="39.75" thickBot="1">
      <c r="A2" s="322" t="s">
        <v>556</v>
      </c>
      <c r="B2" s="323" t="s">
        <v>557</v>
      </c>
      <c r="C2" s="324" t="s">
        <v>558</v>
      </c>
    </row>
    <row r="3" spans="1:3" ht="12.75">
      <c r="A3" s="325" t="s">
        <v>377</v>
      </c>
      <c r="B3" s="326" t="s">
        <v>378</v>
      </c>
      <c r="C3" s="98">
        <v>2008</v>
      </c>
    </row>
    <row r="4" spans="1:3" ht="12.75">
      <c r="A4" s="325" t="s">
        <v>379</v>
      </c>
      <c r="B4" s="326" t="s">
        <v>380</v>
      </c>
      <c r="C4" s="98">
        <v>2003</v>
      </c>
    </row>
    <row r="5" spans="1:3" ht="12.75">
      <c r="A5" s="325" t="s">
        <v>381</v>
      </c>
      <c r="B5" s="326" t="s">
        <v>380</v>
      </c>
      <c r="C5" s="98">
        <v>2009</v>
      </c>
    </row>
    <row r="6" spans="1:3" ht="12.75">
      <c r="A6" s="325" t="s">
        <v>382</v>
      </c>
      <c r="B6" s="326" t="s">
        <v>380</v>
      </c>
      <c r="C6" s="98">
        <v>2009</v>
      </c>
    </row>
    <row r="7" spans="1:3" ht="12.75">
      <c r="A7" s="325" t="s">
        <v>383</v>
      </c>
      <c r="B7" s="326" t="s">
        <v>380</v>
      </c>
      <c r="C7" s="98">
        <v>2003</v>
      </c>
    </row>
    <row r="8" spans="1:3" ht="12.75">
      <c r="A8" s="325" t="s">
        <v>384</v>
      </c>
      <c r="B8" s="327" t="s">
        <v>385</v>
      </c>
      <c r="C8" s="98">
        <v>1970</v>
      </c>
    </row>
    <row r="9" spans="1:3" ht="12.75">
      <c r="A9" s="325" t="s">
        <v>386</v>
      </c>
      <c r="B9" s="327" t="s">
        <v>385</v>
      </c>
      <c r="C9" s="98">
        <v>1997</v>
      </c>
    </row>
    <row r="10" spans="1:3" ht="12.75">
      <c r="A10" s="325" t="s">
        <v>387</v>
      </c>
      <c r="B10" s="327" t="s">
        <v>385</v>
      </c>
      <c r="C10" s="98">
        <v>1997</v>
      </c>
    </row>
    <row r="11" spans="1:3" ht="12.75">
      <c r="A11" s="325" t="s">
        <v>388</v>
      </c>
      <c r="B11" s="327" t="s">
        <v>385</v>
      </c>
      <c r="C11" s="98">
        <v>2003</v>
      </c>
    </row>
    <row r="12" spans="1:3" ht="12.75">
      <c r="A12" s="325" t="s">
        <v>389</v>
      </c>
      <c r="B12" s="327" t="s">
        <v>390</v>
      </c>
      <c r="C12" s="98">
        <v>2000</v>
      </c>
    </row>
    <row r="13" spans="1:3" ht="12.75">
      <c r="A13" s="325" t="s">
        <v>391</v>
      </c>
      <c r="B13" s="327" t="s">
        <v>390</v>
      </c>
      <c r="C13" s="98">
        <v>2008</v>
      </c>
    </row>
    <row r="14" spans="1:3" ht="12.75">
      <c r="A14" s="325" t="s">
        <v>392</v>
      </c>
      <c r="B14" s="327" t="s">
        <v>390</v>
      </c>
      <c r="C14" s="98">
        <v>2004</v>
      </c>
    </row>
    <row r="15" spans="1:3" ht="12.75">
      <c r="A15" s="325" t="s">
        <v>393</v>
      </c>
      <c r="B15" s="327" t="s">
        <v>394</v>
      </c>
      <c r="C15" s="98">
        <v>1973</v>
      </c>
    </row>
    <row r="16" spans="1:3" ht="12.75">
      <c r="A16" s="325" t="s">
        <v>395</v>
      </c>
      <c r="B16" s="327" t="s">
        <v>396</v>
      </c>
      <c r="C16" s="98">
        <v>2007</v>
      </c>
    </row>
    <row r="17" spans="1:3" ht="12.75">
      <c r="A17" s="325" t="s">
        <v>397</v>
      </c>
      <c r="B17" s="327" t="s">
        <v>396</v>
      </c>
      <c r="C17" s="98">
        <v>1992</v>
      </c>
    </row>
    <row r="18" spans="1:3" ht="12.75">
      <c r="A18" s="325" t="s">
        <v>398</v>
      </c>
      <c r="B18" s="327" t="s">
        <v>396</v>
      </c>
      <c r="C18" s="98">
        <v>1996</v>
      </c>
    </row>
    <row r="19" spans="1:3" ht="12.75">
      <c r="A19" s="325" t="s">
        <v>399</v>
      </c>
      <c r="B19" s="327" t="s">
        <v>396</v>
      </c>
      <c r="C19" s="98">
        <v>2008</v>
      </c>
    </row>
    <row r="20" spans="1:3" ht="12.75">
      <c r="A20" s="325" t="s">
        <v>400</v>
      </c>
      <c r="B20" s="327" t="s">
        <v>401</v>
      </c>
      <c r="C20" s="98">
        <v>2008</v>
      </c>
    </row>
    <row r="21" spans="1:3" ht="12.75">
      <c r="A21" s="325" t="s">
        <v>402</v>
      </c>
      <c r="B21" s="327" t="s">
        <v>403</v>
      </c>
      <c r="C21" s="98">
        <v>2001</v>
      </c>
    </row>
    <row r="22" spans="1:3" ht="12.75">
      <c r="A22" s="325" t="s">
        <v>404</v>
      </c>
      <c r="B22" s="327" t="s">
        <v>405</v>
      </c>
      <c r="C22" s="98">
        <v>1991</v>
      </c>
    </row>
    <row r="23" spans="1:3" ht="12.75">
      <c r="A23" s="325" t="s">
        <v>406</v>
      </c>
      <c r="B23" s="327" t="s">
        <v>405</v>
      </c>
      <c r="C23" s="98">
        <v>1996</v>
      </c>
    </row>
    <row r="24" spans="1:3" ht="12.75">
      <c r="A24" s="325" t="s">
        <v>407</v>
      </c>
      <c r="B24" s="327" t="s">
        <v>408</v>
      </c>
      <c r="C24" s="98">
        <v>2006</v>
      </c>
    </row>
    <row r="25" spans="1:3" ht="12.75">
      <c r="A25" s="325" t="s">
        <v>409</v>
      </c>
      <c r="B25" s="327" t="s">
        <v>408</v>
      </c>
      <c r="C25" s="98">
        <v>2006</v>
      </c>
    </row>
    <row r="26" spans="1:3" ht="12.75">
      <c r="A26" s="325" t="s">
        <v>410</v>
      </c>
      <c r="B26" s="327" t="s">
        <v>408</v>
      </c>
      <c r="C26" s="98">
        <v>2006</v>
      </c>
    </row>
    <row r="27" spans="1:3" ht="12.75">
      <c r="A27" s="325" t="s">
        <v>411</v>
      </c>
      <c r="B27" s="327" t="s">
        <v>412</v>
      </c>
      <c r="C27" s="98">
        <v>1991</v>
      </c>
    </row>
    <row r="28" spans="1:3" ht="12.75">
      <c r="A28" s="325" t="s">
        <v>413</v>
      </c>
      <c r="B28" s="327" t="s">
        <v>412</v>
      </c>
      <c r="C28" s="98">
        <v>2003</v>
      </c>
    </row>
    <row r="29" spans="1:3" ht="12.75">
      <c r="A29" s="325" t="s">
        <v>414</v>
      </c>
      <c r="B29" s="327" t="s">
        <v>412</v>
      </c>
      <c r="C29" s="98">
        <v>2002</v>
      </c>
    </row>
    <row r="30" spans="1:3" ht="12.75">
      <c r="A30" s="325" t="s">
        <v>415</v>
      </c>
      <c r="B30" s="327" t="s">
        <v>412</v>
      </c>
      <c r="C30" s="98">
        <v>2002</v>
      </c>
    </row>
    <row r="31" spans="1:3" ht="12.75">
      <c r="A31" s="325" t="s">
        <v>416</v>
      </c>
      <c r="B31" s="327" t="s">
        <v>417</v>
      </c>
      <c r="C31" s="98">
        <v>2002</v>
      </c>
    </row>
    <row r="32" spans="1:3" ht="12.75">
      <c r="A32" s="325" t="s">
        <v>418</v>
      </c>
      <c r="B32" s="327" t="s">
        <v>417</v>
      </c>
      <c r="C32" s="98">
        <v>2002</v>
      </c>
    </row>
    <row r="33" spans="1:3" ht="12.75">
      <c r="A33" s="325" t="s">
        <v>419</v>
      </c>
      <c r="B33" s="327" t="s">
        <v>417</v>
      </c>
      <c r="C33" s="98">
        <v>2002</v>
      </c>
    </row>
    <row r="34" spans="1:3" ht="12.75">
      <c r="A34" s="325" t="s">
        <v>420</v>
      </c>
      <c r="B34" s="327" t="s">
        <v>417</v>
      </c>
      <c r="C34" s="98">
        <v>1983</v>
      </c>
    </row>
    <row r="35" spans="1:3" ht="12.75">
      <c r="A35" s="325" t="s">
        <v>421</v>
      </c>
      <c r="B35" s="327" t="s">
        <v>417</v>
      </c>
      <c r="C35" s="98">
        <v>1995</v>
      </c>
    </row>
    <row r="36" spans="1:3" ht="12.75">
      <c r="A36" s="325" t="s">
        <v>422</v>
      </c>
      <c r="B36" s="327" t="s">
        <v>417</v>
      </c>
      <c r="C36" s="98">
        <v>2001</v>
      </c>
    </row>
    <row r="37" spans="1:3" ht="12.75">
      <c r="A37" s="325" t="s">
        <v>423</v>
      </c>
      <c r="B37" s="327" t="s">
        <v>417</v>
      </c>
      <c r="C37" s="98">
        <v>2001</v>
      </c>
    </row>
    <row r="38" spans="1:3" ht="12.75">
      <c r="A38" s="325" t="s">
        <v>424</v>
      </c>
      <c r="B38" s="327" t="s">
        <v>417</v>
      </c>
      <c r="C38" s="98">
        <v>2002</v>
      </c>
    </row>
    <row r="39" spans="1:3" ht="12.75">
      <c r="A39" s="325" t="s">
        <v>425</v>
      </c>
      <c r="B39" s="327" t="s">
        <v>417</v>
      </c>
      <c r="C39" s="98">
        <v>2006</v>
      </c>
    </row>
    <row r="40" spans="1:3" ht="12.75">
      <c r="A40" s="325" t="s">
        <v>426</v>
      </c>
      <c r="B40" s="327" t="s">
        <v>417</v>
      </c>
      <c r="C40" s="98">
        <v>2006</v>
      </c>
    </row>
    <row r="41" spans="1:3" ht="12.75">
      <c r="A41" s="325" t="s">
        <v>427</v>
      </c>
      <c r="B41" s="327" t="s">
        <v>417</v>
      </c>
      <c r="C41" s="98">
        <v>1998</v>
      </c>
    </row>
    <row r="42" spans="1:3" ht="12.75">
      <c r="A42" s="325" t="s">
        <v>428</v>
      </c>
      <c r="B42" s="327" t="s">
        <v>429</v>
      </c>
      <c r="C42" s="98">
        <v>1994</v>
      </c>
    </row>
    <row r="43" spans="1:3" ht="12.75">
      <c r="A43" s="325" t="s">
        <v>430</v>
      </c>
      <c r="B43" s="327" t="s">
        <v>431</v>
      </c>
      <c r="C43" s="98">
        <v>1991</v>
      </c>
    </row>
    <row r="44" spans="1:3" ht="12.75">
      <c r="A44" s="325" t="s">
        <v>432</v>
      </c>
      <c r="B44" s="327" t="s">
        <v>433</v>
      </c>
      <c r="C44" s="98">
        <v>1990</v>
      </c>
    </row>
    <row r="45" spans="1:3" ht="12.75">
      <c r="A45" s="325" t="s">
        <v>434</v>
      </c>
      <c r="B45" s="327" t="s">
        <v>435</v>
      </c>
      <c r="C45" s="98">
        <v>1994</v>
      </c>
    </row>
    <row r="46" spans="1:3" ht="12.75">
      <c r="A46" s="325" t="s">
        <v>436</v>
      </c>
      <c r="B46" s="327" t="s">
        <v>437</v>
      </c>
      <c r="C46" s="98">
        <v>1995</v>
      </c>
    </row>
    <row r="47" spans="1:3" ht="12.75">
      <c r="A47" s="325" t="s">
        <v>438</v>
      </c>
      <c r="B47" s="327" t="s">
        <v>437</v>
      </c>
      <c r="C47" s="98">
        <v>1995</v>
      </c>
    </row>
    <row r="48" spans="1:3" ht="12.75">
      <c r="A48" s="325" t="s">
        <v>439</v>
      </c>
      <c r="B48" s="327" t="s">
        <v>440</v>
      </c>
      <c r="C48" s="98">
        <v>1989</v>
      </c>
    </row>
    <row r="49" spans="1:3" ht="12.75">
      <c r="A49" s="325" t="s">
        <v>441</v>
      </c>
      <c r="B49" s="327" t="s">
        <v>442</v>
      </c>
      <c r="C49" s="98">
        <v>2000</v>
      </c>
    </row>
    <row r="50" spans="1:3" ht="12.75">
      <c r="A50" s="325" t="s">
        <v>443</v>
      </c>
      <c r="B50" s="327" t="s">
        <v>442</v>
      </c>
      <c r="C50" s="98">
        <v>2007</v>
      </c>
    </row>
    <row r="51" spans="1:3" ht="12.75">
      <c r="A51" s="325" t="s">
        <v>444</v>
      </c>
      <c r="B51" s="327" t="s">
        <v>445</v>
      </c>
      <c r="C51" s="98">
        <v>1994</v>
      </c>
    </row>
    <row r="52" spans="1:3" ht="12.75">
      <c r="A52" s="325" t="s">
        <v>446</v>
      </c>
      <c r="B52" s="327" t="s">
        <v>447</v>
      </c>
      <c r="C52" s="98">
        <v>1984</v>
      </c>
    </row>
    <row r="53" spans="1:3" ht="12.75">
      <c r="A53" s="325" t="s">
        <v>448</v>
      </c>
      <c r="B53" s="327" t="s">
        <v>447</v>
      </c>
      <c r="C53" s="98">
        <v>1986</v>
      </c>
    </row>
    <row r="54" spans="1:3" ht="12.75">
      <c r="A54" s="325" t="s">
        <v>449</v>
      </c>
      <c r="B54" s="327" t="s">
        <v>447</v>
      </c>
      <c r="C54" s="98">
        <v>1985</v>
      </c>
    </row>
    <row r="55" spans="1:3" ht="12.75">
      <c r="A55" s="325" t="s">
        <v>450</v>
      </c>
      <c r="B55" s="327" t="s">
        <v>447</v>
      </c>
      <c r="C55" s="98">
        <v>2001</v>
      </c>
    </row>
    <row r="56" spans="1:3" ht="12.75">
      <c r="A56" s="325" t="s">
        <v>451</v>
      </c>
      <c r="B56" s="327" t="s">
        <v>447</v>
      </c>
      <c r="C56" s="98">
        <v>2001</v>
      </c>
    </row>
    <row r="57" spans="1:3" ht="12.75">
      <c r="A57" s="325" t="s">
        <v>452</v>
      </c>
      <c r="B57" s="327" t="s">
        <v>447</v>
      </c>
      <c r="C57" s="98">
        <v>1982</v>
      </c>
    </row>
    <row r="58" spans="1:3" ht="12.75">
      <c r="A58" s="325" t="s">
        <v>453</v>
      </c>
      <c r="B58" s="327" t="s">
        <v>447</v>
      </c>
      <c r="C58" s="98">
        <v>1998</v>
      </c>
    </row>
    <row r="59" spans="1:3" ht="12.75">
      <c r="A59" s="325" t="s">
        <v>454</v>
      </c>
      <c r="B59" s="327" t="s">
        <v>455</v>
      </c>
      <c r="C59" s="98">
        <v>1990</v>
      </c>
    </row>
    <row r="60" spans="1:3" ht="12.75">
      <c r="A60" s="325" t="s">
        <v>456</v>
      </c>
      <c r="B60" s="327" t="s">
        <v>455</v>
      </c>
      <c r="C60" s="98">
        <v>1991</v>
      </c>
    </row>
    <row r="61" spans="1:3" ht="12.75">
      <c r="A61" s="325" t="s">
        <v>457</v>
      </c>
      <c r="B61" s="327" t="s">
        <v>455</v>
      </c>
      <c r="C61" s="98">
        <v>1994</v>
      </c>
    </row>
    <row r="62" spans="1:3" ht="12.75">
      <c r="A62" s="325" t="s">
        <v>458</v>
      </c>
      <c r="B62" s="327" t="s">
        <v>455</v>
      </c>
      <c r="C62" s="98">
        <v>1994</v>
      </c>
    </row>
    <row r="63" spans="1:3" ht="12.75">
      <c r="A63" s="325" t="s">
        <v>459</v>
      </c>
      <c r="B63" s="327" t="s">
        <v>455</v>
      </c>
      <c r="C63" s="98">
        <v>2002</v>
      </c>
    </row>
    <row r="64" spans="1:3" ht="12.75">
      <c r="A64" s="325" t="s">
        <v>460</v>
      </c>
      <c r="B64" s="327" t="s">
        <v>455</v>
      </c>
      <c r="C64" s="98">
        <v>2008</v>
      </c>
    </row>
    <row r="65" spans="1:3" ht="12.75">
      <c r="A65" s="325" t="s">
        <v>461</v>
      </c>
      <c r="B65" s="327" t="s">
        <v>455</v>
      </c>
      <c r="C65" s="98">
        <v>2009</v>
      </c>
    </row>
    <row r="66" spans="1:3" ht="12.75">
      <c r="A66" s="325" t="s">
        <v>462</v>
      </c>
      <c r="B66" s="327" t="s">
        <v>455</v>
      </c>
      <c r="C66" s="98">
        <v>1985</v>
      </c>
    </row>
    <row r="67" spans="1:3" ht="12.75">
      <c r="A67" s="325" t="s">
        <v>463</v>
      </c>
      <c r="B67" s="327" t="s">
        <v>455</v>
      </c>
      <c r="C67" s="98">
        <v>1985</v>
      </c>
    </row>
    <row r="68" spans="1:3" ht="12.75">
      <c r="A68" s="325" t="s">
        <v>464</v>
      </c>
      <c r="B68" s="327" t="s">
        <v>455</v>
      </c>
      <c r="C68" s="98">
        <v>1987</v>
      </c>
    </row>
    <row r="69" spans="1:3" ht="12.75">
      <c r="A69" s="325" t="s">
        <v>465</v>
      </c>
      <c r="B69" s="327" t="s">
        <v>455</v>
      </c>
      <c r="C69" s="98">
        <v>1988</v>
      </c>
    </row>
    <row r="70" spans="1:3" ht="12.75">
      <c r="A70" s="325" t="s">
        <v>466</v>
      </c>
      <c r="B70" s="327" t="s">
        <v>455</v>
      </c>
      <c r="C70" s="98">
        <v>1989</v>
      </c>
    </row>
    <row r="71" spans="1:3" ht="12.75">
      <c r="A71" s="325" t="s">
        <v>467</v>
      </c>
      <c r="B71" s="327" t="s">
        <v>468</v>
      </c>
      <c r="C71" s="98">
        <v>1984</v>
      </c>
    </row>
    <row r="72" spans="1:3" ht="12.75">
      <c r="A72" s="325" t="s">
        <v>469</v>
      </c>
      <c r="B72" s="327" t="s">
        <v>468</v>
      </c>
      <c r="C72" s="98">
        <v>1986</v>
      </c>
    </row>
    <row r="73" spans="1:3" ht="12.75">
      <c r="A73" s="325" t="s">
        <v>470</v>
      </c>
      <c r="B73" s="327" t="s">
        <v>471</v>
      </c>
      <c r="C73" s="98">
        <v>1991</v>
      </c>
    </row>
    <row r="74" spans="1:3" ht="12.75">
      <c r="A74" s="325" t="s">
        <v>472</v>
      </c>
      <c r="B74" s="327" t="s">
        <v>473</v>
      </c>
      <c r="C74" s="98">
        <v>1997</v>
      </c>
    </row>
    <row r="75" spans="1:3" ht="12.75">
      <c r="A75" s="325" t="s">
        <v>474</v>
      </c>
      <c r="B75" s="327" t="s">
        <v>475</v>
      </c>
      <c r="C75" s="98">
        <v>1999</v>
      </c>
    </row>
    <row r="76" spans="1:3" ht="12.75">
      <c r="A76" s="325" t="s">
        <v>476</v>
      </c>
      <c r="B76" s="327" t="s">
        <v>475</v>
      </c>
      <c r="C76" s="98">
        <v>2000</v>
      </c>
    </row>
    <row r="77" spans="1:3" ht="12.75">
      <c r="A77" s="325" t="s">
        <v>477</v>
      </c>
      <c r="B77" s="327" t="s">
        <v>475</v>
      </c>
      <c r="C77" s="98">
        <v>2010</v>
      </c>
    </row>
    <row r="78" spans="1:3" ht="12.75">
      <c r="A78" s="325" t="s">
        <v>478</v>
      </c>
      <c r="B78" s="327" t="s">
        <v>479</v>
      </c>
      <c r="C78" s="98">
        <v>1991</v>
      </c>
    </row>
    <row r="79" spans="1:3" ht="12.75">
      <c r="A79" s="325" t="s">
        <v>480</v>
      </c>
      <c r="B79" s="327" t="s">
        <v>481</v>
      </c>
      <c r="C79" s="98">
        <v>2009</v>
      </c>
    </row>
    <row r="80" spans="1:3" ht="12.75">
      <c r="A80" s="325" t="s">
        <v>482</v>
      </c>
      <c r="B80" s="327" t="s">
        <v>483</v>
      </c>
      <c r="C80" s="98">
        <v>1983</v>
      </c>
    </row>
    <row r="81" spans="1:3" ht="12.75">
      <c r="A81" s="325" t="s">
        <v>484</v>
      </c>
      <c r="B81" s="327" t="s">
        <v>485</v>
      </c>
      <c r="C81" s="98">
        <v>2010</v>
      </c>
    </row>
    <row r="82" spans="1:3" ht="12.75">
      <c r="A82" s="325" t="s">
        <v>486</v>
      </c>
      <c r="B82" s="327" t="s">
        <v>487</v>
      </c>
      <c r="C82" s="98">
        <v>1982</v>
      </c>
    </row>
    <row r="83" spans="1:3" ht="12.75">
      <c r="A83" s="325" t="s">
        <v>488</v>
      </c>
      <c r="B83" s="327" t="s">
        <v>487</v>
      </c>
      <c r="C83" s="98">
        <v>1983</v>
      </c>
    </row>
    <row r="84" spans="1:3" ht="12.75">
      <c r="A84" s="325" t="s">
        <v>489</v>
      </c>
      <c r="B84" s="327" t="s">
        <v>487</v>
      </c>
      <c r="C84" s="98">
        <v>1981</v>
      </c>
    </row>
    <row r="85" spans="1:3" ht="12.75">
      <c r="A85" s="325" t="s">
        <v>490</v>
      </c>
      <c r="B85" s="327" t="s">
        <v>487</v>
      </c>
      <c r="C85" s="98">
        <v>1982</v>
      </c>
    </row>
    <row r="86" spans="1:3" ht="12.75">
      <c r="A86" s="325" t="s">
        <v>491</v>
      </c>
      <c r="B86" s="327" t="s">
        <v>487</v>
      </c>
      <c r="C86" s="98">
        <v>1985</v>
      </c>
    </row>
    <row r="87" spans="1:3" ht="12.75">
      <c r="A87" s="325" t="s">
        <v>492</v>
      </c>
      <c r="B87" s="327" t="s">
        <v>487</v>
      </c>
      <c r="C87" s="98">
        <v>1986</v>
      </c>
    </row>
    <row r="88" spans="1:3" ht="12.75">
      <c r="A88" s="325" t="s">
        <v>493</v>
      </c>
      <c r="B88" s="327" t="s">
        <v>487</v>
      </c>
      <c r="C88" s="98">
        <v>1986</v>
      </c>
    </row>
    <row r="89" spans="1:3" ht="12.75">
      <c r="A89" s="325" t="s">
        <v>494</v>
      </c>
      <c r="B89" s="327" t="s">
        <v>495</v>
      </c>
      <c r="C89" s="98">
        <v>1992</v>
      </c>
    </row>
    <row r="90" spans="1:3" ht="12.75">
      <c r="A90" s="325" t="s">
        <v>496</v>
      </c>
      <c r="B90" s="327" t="s">
        <v>495</v>
      </c>
      <c r="C90" s="98">
        <v>1993</v>
      </c>
    </row>
    <row r="91" spans="1:3" ht="12.75">
      <c r="A91" s="325" t="s">
        <v>497</v>
      </c>
      <c r="B91" s="327" t="s">
        <v>495</v>
      </c>
      <c r="C91" s="98">
        <v>1996</v>
      </c>
    </row>
    <row r="92" spans="1:3" ht="12.75">
      <c r="A92" s="325" t="s">
        <v>498</v>
      </c>
      <c r="B92" s="327" t="s">
        <v>499</v>
      </c>
      <c r="C92" s="98">
        <v>1998</v>
      </c>
    </row>
    <row r="93" spans="1:3" ht="12.75">
      <c r="A93" s="325" t="s">
        <v>500</v>
      </c>
      <c r="B93" s="327" t="s">
        <v>501</v>
      </c>
      <c r="C93" s="98">
        <v>1984</v>
      </c>
    </row>
    <row r="94" spans="1:3" ht="12.75">
      <c r="A94" s="325" t="s">
        <v>502</v>
      </c>
      <c r="B94" s="327" t="s">
        <v>503</v>
      </c>
      <c r="C94" s="98">
        <v>2006</v>
      </c>
    </row>
    <row r="95" spans="1:3" ht="12.75">
      <c r="A95" s="325" t="s">
        <v>504</v>
      </c>
      <c r="B95" s="327" t="s">
        <v>503</v>
      </c>
      <c r="C95" s="98">
        <v>2002</v>
      </c>
    </row>
    <row r="96" spans="1:3" ht="12.75">
      <c r="A96" s="325" t="s">
        <v>505</v>
      </c>
      <c r="B96" s="327" t="s">
        <v>503</v>
      </c>
      <c r="C96" s="98">
        <v>2003</v>
      </c>
    </row>
    <row r="97" spans="1:3" ht="12.75">
      <c r="A97" s="325" t="s">
        <v>506</v>
      </c>
      <c r="B97" s="327" t="s">
        <v>507</v>
      </c>
      <c r="C97" s="98">
        <v>2008</v>
      </c>
    </row>
    <row r="98" spans="1:3" ht="12.75">
      <c r="A98" s="325" t="s">
        <v>508</v>
      </c>
      <c r="B98" s="327" t="s">
        <v>509</v>
      </c>
      <c r="C98" s="98">
        <v>1982</v>
      </c>
    </row>
    <row r="99" spans="1:3" ht="12.75">
      <c r="A99" s="325" t="s">
        <v>510</v>
      </c>
      <c r="B99" s="327" t="s">
        <v>511</v>
      </c>
      <c r="C99" s="98">
        <v>1994</v>
      </c>
    </row>
    <row r="100" spans="1:3" ht="12.75">
      <c r="A100" s="325" t="s">
        <v>512</v>
      </c>
      <c r="B100" s="327" t="s">
        <v>511</v>
      </c>
      <c r="C100" s="98">
        <v>1998</v>
      </c>
    </row>
    <row r="101" spans="1:3" ht="12.75">
      <c r="A101" s="325" t="s">
        <v>513</v>
      </c>
      <c r="B101" s="327" t="s">
        <v>511</v>
      </c>
      <c r="C101" s="98">
        <v>1998</v>
      </c>
    </row>
    <row r="102" spans="1:3" ht="12.75">
      <c r="A102" s="325" t="s">
        <v>514</v>
      </c>
      <c r="B102" s="327" t="s">
        <v>511</v>
      </c>
      <c r="C102" s="98">
        <v>1995</v>
      </c>
    </row>
    <row r="103" spans="1:3" ht="12.75">
      <c r="A103" s="325" t="s">
        <v>515</v>
      </c>
      <c r="B103" s="327" t="s">
        <v>511</v>
      </c>
      <c r="C103" s="98">
        <v>2000</v>
      </c>
    </row>
    <row r="104" spans="1:3" ht="12.75">
      <c r="A104" s="325" t="s">
        <v>516</v>
      </c>
      <c r="B104" s="327" t="s">
        <v>517</v>
      </c>
      <c r="C104" s="98">
        <v>1994</v>
      </c>
    </row>
    <row r="105" spans="1:3" ht="12.75">
      <c r="A105" s="325" t="s">
        <v>518</v>
      </c>
      <c r="B105" s="327" t="s">
        <v>517</v>
      </c>
      <c r="C105" s="98">
        <v>2009</v>
      </c>
    </row>
    <row r="106" spans="1:3" ht="12.75">
      <c r="A106" s="325" t="s">
        <v>519</v>
      </c>
      <c r="B106" s="327" t="s">
        <v>520</v>
      </c>
      <c r="C106" s="98">
        <v>1991</v>
      </c>
    </row>
    <row r="107" spans="1:3" ht="12.75">
      <c r="A107" s="325" t="s">
        <v>521</v>
      </c>
      <c r="B107" s="327" t="s">
        <v>522</v>
      </c>
      <c r="C107" s="98">
        <v>1990</v>
      </c>
    </row>
    <row r="108" spans="1:3" ht="12.75">
      <c r="A108" s="325" t="s">
        <v>523</v>
      </c>
      <c r="B108" s="327" t="s">
        <v>522</v>
      </c>
      <c r="C108" s="98">
        <v>1996</v>
      </c>
    </row>
    <row r="109" spans="1:3" ht="12.75">
      <c r="A109" s="325" t="s">
        <v>524</v>
      </c>
      <c r="B109" s="327" t="s">
        <v>522</v>
      </c>
      <c r="C109" s="98">
        <v>1997</v>
      </c>
    </row>
    <row r="110" spans="1:3" ht="12.75">
      <c r="A110" s="325" t="s">
        <v>525</v>
      </c>
      <c r="B110" s="327" t="s">
        <v>522</v>
      </c>
      <c r="C110" s="98">
        <v>1999</v>
      </c>
    </row>
    <row r="111" spans="1:3" ht="12.75">
      <c r="A111" s="328" t="s">
        <v>526</v>
      </c>
      <c r="B111" s="327" t="s">
        <v>527</v>
      </c>
      <c r="C111" s="98">
        <v>1985</v>
      </c>
    </row>
    <row r="112" spans="1:3" ht="13.5" thickBot="1">
      <c r="A112" s="328" t="s">
        <v>528</v>
      </c>
      <c r="B112" s="327" t="s">
        <v>527</v>
      </c>
      <c r="C112" s="98">
        <v>1985</v>
      </c>
    </row>
    <row r="113" spans="1:3" s="68" customFormat="1" ht="39.75" thickBot="1">
      <c r="A113" s="322" t="s">
        <v>556</v>
      </c>
      <c r="B113" s="323" t="s">
        <v>560</v>
      </c>
      <c r="C113" s="324" t="s">
        <v>558</v>
      </c>
    </row>
    <row r="114" spans="1:3" ht="12.75">
      <c r="A114" s="325" t="s">
        <v>529</v>
      </c>
      <c r="B114" s="329" t="s">
        <v>530</v>
      </c>
      <c r="C114" s="98">
        <v>1999</v>
      </c>
    </row>
    <row r="115" spans="1:3" ht="12.75">
      <c r="A115" s="325" t="s">
        <v>531</v>
      </c>
      <c r="B115" s="329" t="s">
        <v>532</v>
      </c>
      <c r="C115" s="98">
        <v>2007</v>
      </c>
    </row>
    <row r="116" spans="1:3" ht="12.75">
      <c r="A116" s="325" t="s">
        <v>533</v>
      </c>
      <c r="B116" s="329" t="s">
        <v>534</v>
      </c>
      <c r="C116" s="98">
        <v>2009</v>
      </c>
    </row>
    <row r="117" spans="1:3" ht="12.75">
      <c r="A117" s="328" t="s">
        <v>535</v>
      </c>
      <c r="B117" s="329" t="s">
        <v>153</v>
      </c>
      <c r="C117" s="98">
        <v>2008</v>
      </c>
    </row>
    <row r="118" spans="1:3" ht="12.75">
      <c r="A118" s="325" t="s">
        <v>536</v>
      </c>
      <c r="B118" s="329" t="s">
        <v>537</v>
      </c>
      <c r="C118" s="98">
        <v>2009</v>
      </c>
    </row>
    <row r="119" spans="1:3" ht="12.75">
      <c r="A119" s="325" t="s">
        <v>538</v>
      </c>
      <c r="B119" s="329" t="s">
        <v>539</v>
      </c>
      <c r="C119" s="98">
        <v>1982</v>
      </c>
    </row>
    <row r="120" spans="1:3" ht="12.75">
      <c r="A120" s="325" t="s">
        <v>540</v>
      </c>
      <c r="B120" s="329" t="s">
        <v>539</v>
      </c>
      <c r="C120" s="98">
        <v>1975</v>
      </c>
    </row>
    <row r="121" spans="1:3" ht="12.75">
      <c r="A121" s="325" t="s">
        <v>541</v>
      </c>
      <c r="B121" s="329" t="s">
        <v>542</v>
      </c>
      <c r="C121" s="98">
        <v>2009</v>
      </c>
    </row>
    <row r="122" spans="1:3" ht="12.75">
      <c r="A122" s="325" t="s">
        <v>543</v>
      </c>
      <c r="B122" s="330" t="s">
        <v>544</v>
      </c>
      <c r="C122" s="98">
        <v>2009</v>
      </c>
    </row>
    <row r="123" spans="1:3" ht="12.75">
      <c r="A123" s="325" t="s">
        <v>545</v>
      </c>
      <c r="B123" s="329" t="s">
        <v>546</v>
      </c>
      <c r="C123" s="98">
        <v>2009</v>
      </c>
    </row>
    <row r="124" spans="1:3" ht="12.75">
      <c r="A124" s="325" t="s">
        <v>547</v>
      </c>
      <c r="B124" s="327" t="s">
        <v>548</v>
      </c>
      <c r="C124" s="98">
        <v>2008</v>
      </c>
    </row>
    <row r="125" spans="1:3" ht="12.75">
      <c r="A125" s="325" t="s">
        <v>549</v>
      </c>
      <c r="B125" s="329" t="s">
        <v>550</v>
      </c>
      <c r="C125" s="98">
        <v>2010</v>
      </c>
    </row>
    <row r="126" spans="1:3" ht="12.75">
      <c r="A126" s="328" t="s">
        <v>551</v>
      </c>
      <c r="B126" s="329" t="s">
        <v>552</v>
      </c>
      <c r="C126" s="98">
        <v>2004</v>
      </c>
    </row>
    <row r="127" spans="1:3" ht="12.75">
      <c r="A127" s="325" t="s">
        <v>553</v>
      </c>
      <c r="B127" s="331" t="s">
        <v>554</v>
      </c>
      <c r="C127" s="98">
        <v>2008</v>
      </c>
    </row>
    <row r="128" spans="1:3" ht="13.5" thickBot="1">
      <c r="A128" s="332" t="s">
        <v>555</v>
      </c>
      <c r="B128" s="333" t="s">
        <v>554</v>
      </c>
      <c r="C128" s="334">
        <v>2008</v>
      </c>
    </row>
    <row r="130" spans="1:6" ht="15">
      <c r="A130" s="295" t="s">
        <v>575</v>
      </c>
      <c r="B130" s="296"/>
      <c r="C130" s="296"/>
      <c r="D130" s="296"/>
      <c r="E130" s="349"/>
      <c r="F130" s="349"/>
    </row>
    <row r="131" spans="1:6" ht="15">
      <c r="A131" s="348" t="s">
        <v>576</v>
      </c>
      <c r="B131" s="349"/>
      <c r="C131" s="297"/>
      <c r="D131" s="350"/>
      <c r="E131" s="349"/>
      <c r="F131" s="349"/>
    </row>
    <row r="132" spans="1:6" ht="15">
      <c r="A132" s="349"/>
      <c r="B132" s="349"/>
      <c r="C132" s="297"/>
      <c r="D132" s="350"/>
      <c r="E132" s="349"/>
      <c r="F132" s="34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7109375" style="21" bestFit="1" customWidth="1"/>
    <col min="2" max="2" width="20.57421875" style="21" customWidth="1"/>
    <col min="3" max="3" width="33.00390625" style="21" customWidth="1"/>
    <col min="4" max="4" width="27.8515625" style="21" customWidth="1"/>
    <col min="5" max="5" width="23.421875" style="21" customWidth="1"/>
    <col min="6" max="16384" width="11.421875" style="21" customWidth="1"/>
  </cols>
  <sheetData>
    <row r="1" spans="1:7" ht="57.75" customHeight="1" thickBot="1">
      <c r="A1" s="421" t="s">
        <v>336</v>
      </c>
      <c r="B1" s="422"/>
      <c r="C1" s="422"/>
      <c r="D1" s="422"/>
      <c r="E1" s="422"/>
      <c r="F1" s="422"/>
      <c r="G1" s="423"/>
    </row>
    <row r="2" ht="15.75" customHeight="1"/>
    <row r="4" ht="13.5" thickBot="1"/>
    <row r="5" spans="1:5" ht="51.75" thickBot="1">
      <c r="A5" s="271" t="s">
        <v>246</v>
      </c>
      <c r="B5" s="269" t="s">
        <v>247</v>
      </c>
      <c r="C5" s="269" t="s">
        <v>248</v>
      </c>
      <c r="D5" s="269" t="s">
        <v>249</v>
      </c>
      <c r="E5" s="270" t="s">
        <v>250</v>
      </c>
    </row>
    <row r="6" spans="1:5" ht="12.75">
      <c r="A6" s="272" t="s">
        <v>251</v>
      </c>
      <c r="B6" s="265">
        <v>36.2</v>
      </c>
      <c r="C6" s="266">
        <v>0</v>
      </c>
      <c r="D6" s="266">
        <v>55.6</v>
      </c>
      <c r="E6" s="273">
        <v>0</v>
      </c>
    </row>
    <row r="7" spans="1:5" ht="12.75">
      <c r="A7" s="272" t="s">
        <v>49</v>
      </c>
      <c r="B7" s="267">
        <v>5.9</v>
      </c>
      <c r="C7" s="268">
        <v>1.4</v>
      </c>
      <c r="D7" s="268">
        <v>0</v>
      </c>
      <c r="E7" s="274">
        <v>13.399999999999999</v>
      </c>
    </row>
    <row r="8" spans="1:5" ht="12.75">
      <c r="A8" s="272" t="s">
        <v>50</v>
      </c>
      <c r="B8" s="267">
        <v>98.396</v>
      </c>
      <c r="C8" s="268">
        <v>0</v>
      </c>
      <c r="D8" s="268">
        <v>9.33971</v>
      </c>
      <c r="E8" s="274">
        <v>11.242</v>
      </c>
    </row>
    <row r="9" spans="1:5" ht="12.75">
      <c r="A9" s="275" t="s">
        <v>51</v>
      </c>
      <c r="B9" s="267">
        <v>168.161007</v>
      </c>
      <c r="C9" s="268">
        <v>0</v>
      </c>
      <c r="D9" s="268">
        <v>9.138058999999998</v>
      </c>
      <c r="E9" s="274">
        <v>0</v>
      </c>
    </row>
    <row r="10" spans="1:5" ht="12.75">
      <c r="A10" s="272" t="s">
        <v>52</v>
      </c>
      <c r="B10" s="267">
        <v>2.66</v>
      </c>
      <c r="C10" s="268">
        <v>0</v>
      </c>
      <c r="D10" s="268">
        <v>0.156</v>
      </c>
      <c r="E10" s="274">
        <v>0</v>
      </c>
    </row>
    <row r="11" spans="1:5" ht="12.75">
      <c r="A11" s="272" t="s">
        <v>53</v>
      </c>
      <c r="B11" s="267">
        <v>158.9</v>
      </c>
      <c r="C11" s="268">
        <v>12.3</v>
      </c>
      <c r="D11" s="268">
        <v>15.499999999999998</v>
      </c>
      <c r="E11" s="274">
        <v>4.8</v>
      </c>
    </row>
    <row r="12" spans="1:5" ht="12.75">
      <c r="A12" s="272" t="s">
        <v>252</v>
      </c>
      <c r="B12" s="267">
        <v>4.5</v>
      </c>
      <c r="C12" s="268">
        <v>0</v>
      </c>
      <c r="D12" s="268">
        <v>10.8</v>
      </c>
      <c r="E12" s="274">
        <v>0</v>
      </c>
    </row>
    <row r="13" spans="1:5" ht="12.75">
      <c r="A13" s="272" t="s">
        <v>54</v>
      </c>
      <c r="B13" s="267">
        <v>212</v>
      </c>
      <c r="C13" s="268">
        <v>0</v>
      </c>
      <c r="D13" s="268">
        <v>11.8</v>
      </c>
      <c r="E13" s="274">
        <v>0</v>
      </c>
    </row>
    <row r="14" spans="1:5" ht="12.75">
      <c r="A14" s="272" t="s">
        <v>253</v>
      </c>
      <c r="B14" s="267">
        <v>16.3</v>
      </c>
      <c r="C14" s="268">
        <v>0</v>
      </c>
      <c r="D14" s="268">
        <v>5</v>
      </c>
      <c r="E14" s="274">
        <v>0</v>
      </c>
    </row>
    <row r="15" spans="1:5" ht="12.75">
      <c r="A15" s="272" t="s">
        <v>55</v>
      </c>
      <c r="B15" s="267">
        <v>1099</v>
      </c>
      <c r="C15" s="268">
        <v>0</v>
      </c>
      <c r="D15" s="268">
        <v>291.8</v>
      </c>
      <c r="E15" s="274">
        <v>0</v>
      </c>
    </row>
    <row r="16" spans="1:5" ht="12.75">
      <c r="A16" s="272" t="s">
        <v>56</v>
      </c>
      <c r="B16" s="267">
        <v>462.864</v>
      </c>
      <c r="C16" s="268">
        <v>0</v>
      </c>
      <c r="D16" s="268">
        <v>125.207</v>
      </c>
      <c r="E16" s="274">
        <v>0</v>
      </c>
    </row>
    <row r="17" spans="1:5" ht="12.75">
      <c r="A17" s="272" t="s">
        <v>57</v>
      </c>
      <c r="B17" s="267">
        <v>48.66</v>
      </c>
      <c r="C17" s="268">
        <v>0</v>
      </c>
      <c r="D17" s="268">
        <v>17.34</v>
      </c>
      <c r="E17" s="274">
        <v>0</v>
      </c>
    </row>
    <row r="18" spans="1:5" ht="12.75">
      <c r="A18" s="272" t="s">
        <v>58</v>
      </c>
      <c r="B18" s="267">
        <v>1.53</v>
      </c>
      <c r="C18" s="268">
        <v>0</v>
      </c>
      <c r="D18" s="268">
        <v>0</v>
      </c>
      <c r="E18" s="274">
        <v>0.18</v>
      </c>
    </row>
    <row r="19" spans="1:5" ht="12.75">
      <c r="A19" s="272" t="s">
        <v>59</v>
      </c>
      <c r="B19" s="267">
        <v>67.74000000000001</v>
      </c>
      <c r="C19" s="268">
        <v>0</v>
      </c>
      <c r="D19" s="268">
        <v>9.199</v>
      </c>
      <c r="E19" s="274">
        <v>11.393</v>
      </c>
    </row>
    <row r="20" spans="1:5" ht="12.75">
      <c r="A20" s="272" t="s">
        <v>254</v>
      </c>
      <c r="B20" s="267">
        <v>0</v>
      </c>
      <c r="C20" s="268">
        <v>0.8</v>
      </c>
      <c r="D20" s="268">
        <v>0</v>
      </c>
      <c r="E20" s="274">
        <v>150.2</v>
      </c>
    </row>
    <row r="21" spans="1:5" ht="12.75">
      <c r="A21" s="272" t="s">
        <v>255</v>
      </c>
      <c r="B21" s="267">
        <v>34</v>
      </c>
      <c r="C21" s="268">
        <v>0</v>
      </c>
      <c r="D21" s="268">
        <v>6.477</v>
      </c>
      <c r="E21" s="274">
        <v>0</v>
      </c>
    </row>
    <row r="22" spans="1:5" ht="12.75">
      <c r="A22" s="272" t="s">
        <v>256</v>
      </c>
      <c r="B22" s="267">
        <v>9.74</v>
      </c>
      <c r="C22" s="268">
        <v>1.67</v>
      </c>
      <c r="D22" s="268">
        <v>1.9</v>
      </c>
      <c r="E22" s="274">
        <v>3.9000000000000004</v>
      </c>
    </row>
    <row r="23" spans="1:5" ht="12.75">
      <c r="A23" s="272" t="s">
        <v>60</v>
      </c>
      <c r="B23" s="267">
        <v>8.235</v>
      </c>
      <c r="C23" s="268">
        <v>0</v>
      </c>
      <c r="D23" s="268">
        <v>2.6</v>
      </c>
      <c r="E23" s="274">
        <v>0</v>
      </c>
    </row>
    <row r="24" spans="1:5" ht="12.75">
      <c r="A24" s="272" t="s">
        <v>61</v>
      </c>
      <c r="B24" s="267">
        <v>32.8</v>
      </c>
      <c r="C24" s="268">
        <v>7.3</v>
      </c>
      <c r="D24" s="268">
        <v>6.300000000000001</v>
      </c>
      <c r="E24" s="274">
        <v>40.2</v>
      </c>
    </row>
    <row r="25" spans="1:5" ht="12.75">
      <c r="A25" s="272" t="s">
        <v>62</v>
      </c>
      <c r="B25" s="267">
        <v>22.9</v>
      </c>
      <c r="C25" s="268">
        <v>0</v>
      </c>
      <c r="D25" s="268">
        <v>1.4</v>
      </c>
      <c r="E25" s="274">
        <v>0</v>
      </c>
    </row>
    <row r="26" spans="1:5" ht="12.75">
      <c r="A26" s="272" t="s">
        <v>257</v>
      </c>
      <c r="B26" s="267">
        <v>95.99999999999999</v>
      </c>
      <c r="C26" s="268">
        <v>0</v>
      </c>
      <c r="D26" s="268">
        <v>13.676</v>
      </c>
      <c r="E26" s="274">
        <v>7.8</v>
      </c>
    </row>
    <row r="27" spans="1:5" ht="12.75">
      <c r="A27" s="272" t="s">
        <v>63</v>
      </c>
      <c r="B27" s="267">
        <v>229</v>
      </c>
      <c r="C27" s="268">
        <v>0</v>
      </c>
      <c r="D27" s="268">
        <v>3.3892</v>
      </c>
      <c r="E27" s="274">
        <v>0</v>
      </c>
    </row>
    <row r="28" spans="1:5" ht="12.75">
      <c r="A28" s="272" t="s">
        <v>258</v>
      </c>
      <c r="B28" s="267">
        <v>43</v>
      </c>
      <c r="C28" s="268">
        <v>9.8</v>
      </c>
      <c r="D28" s="268">
        <v>24.1</v>
      </c>
      <c r="E28" s="274">
        <v>16.8</v>
      </c>
    </row>
    <row r="29" spans="1:5" ht="12.75">
      <c r="A29" s="272" t="s">
        <v>64</v>
      </c>
      <c r="B29" s="267">
        <v>599.1</v>
      </c>
      <c r="C29" s="268">
        <v>0</v>
      </c>
      <c r="D29" s="268">
        <v>69.60000000000001</v>
      </c>
      <c r="E29" s="274">
        <v>0</v>
      </c>
    </row>
    <row r="30" spans="1:5" ht="12.75">
      <c r="A30" s="272" t="s">
        <v>65</v>
      </c>
      <c r="B30" s="267">
        <v>161.90000000000003</v>
      </c>
      <c r="C30" s="268">
        <v>44.00000000000001</v>
      </c>
      <c r="D30" s="268">
        <v>38.70000000000001</v>
      </c>
      <c r="E30" s="274">
        <v>117.847</v>
      </c>
    </row>
    <row r="31" spans="1:5" ht="12.75">
      <c r="A31" s="272" t="s">
        <v>66</v>
      </c>
      <c r="B31" s="267">
        <v>0</v>
      </c>
      <c r="C31" s="268">
        <v>15.128000000000002</v>
      </c>
      <c r="D31" s="268">
        <v>0</v>
      </c>
      <c r="E31" s="274">
        <v>18.56</v>
      </c>
    </row>
    <row r="32" spans="1:5" ht="12.75">
      <c r="A32" s="272" t="s">
        <v>67</v>
      </c>
      <c r="B32" s="267">
        <v>90.2</v>
      </c>
      <c r="C32" s="268">
        <v>8.8619</v>
      </c>
      <c r="D32" s="268">
        <v>17.8031</v>
      </c>
      <c r="E32" s="274">
        <v>0</v>
      </c>
    </row>
    <row r="33" spans="1:5" ht="12.75">
      <c r="A33" s="272" t="s">
        <v>124</v>
      </c>
      <c r="B33" s="267">
        <v>432</v>
      </c>
      <c r="C33" s="268">
        <v>7.6000000000000005</v>
      </c>
      <c r="D33" s="268">
        <v>36.4</v>
      </c>
      <c r="E33" s="274">
        <v>51.699999999999996</v>
      </c>
    </row>
    <row r="34" spans="1:5" ht="12.75">
      <c r="A34" s="272" t="s">
        <v>69</v>
      </c>
      <c r="B34" s="267">
        <v>0</v>
      </c>
      <c r="C34" s="268">
        <v>10.7</v>
      </c>
      <c r="D34" s="268">
        <v>0</v>
      </c>
      <c r="E34" s="274">
        <v>61.4</v>
      </c>
    </row>
    <row r="35" spans="1:5" ht="12.75">
      <c r="A35" s="272" t="s">
        <v>70</v>
      </c>
      <c r="B35" s="267">
        <v>68.4</v>
      </c>
      <c r="C35" s="268">
        <v>0</v>
      </c>
      <c r="D35" s="268">
        <v>10.9</v>
      </c>
      <c r="E35" s="274">
        <v>0</v>
      </c>
    </row>
    <row r="36" spans="1:5" ht="12.75">
      <c r="A36" s="272" t="s">
        <v>71</v>
      </c>
      <c r="B36" s="267">
        <v>0</v>
      </c>
      <c r="C36" s="268">
        <v>9.3</v>
      </c>
      <c r="D36" s="268">
        <v>0</v>
      </c>
      <c r="E36" s="274">
        <v>22.7</v>
      </c>
    </row>
    <row r="37" spans="1:5" ht="12.75">
      <c r="A37" s="272" t="s">
        <v>72</v>
      </c>
      <c r="B37" s="267">
        <v>43.77606</v>
      </c>
      <c r="C37" s="268">
        <v>0</v>
      </c>
      <c r="D37" s="268">
        <v>2.424388</v>
      </c>
      <c r="E37" s="274">
        <v>0.4</v>
      </c>
    </row>
    <row r="38" spans="1:5" ht="12.75">
      <c r="A38" s="272" t="s">
        <v>73</v>
      </c>
      <c r="B38" s="267">
        <v>80.61893</v>
      </c>
      <c r="C38" s="268">
        <v>0</v>
      </c>
      <c r="D38" s="268">
        <v>0</v>
      </c>
      <c r="E38" s="274">
        <v>80.82348999999999</v>
      </c>
    </row>
    <row r="39" spans="1:5" ht="12.75">
      <c r="A39" s="272" t="s">
        <v>74</v>
      </c>
      <c r="B39" s="267">
        <v>67.1</v>
      </c>
      <c r="C39" s="268">
        <v>0</v>
      </c>
      <c r="D39" s="268">
        <v>0</v>
      </c>
      <c r="E39" s="274">
        <v>139.2</v>
      </c>
    </row>
    <row r="40" spans="1:5" ht="12.75">
      <c r="A40" s="272" t="s">
        <v>259</v>
      </c>
      <c r="B40" s="267">
        <v>4.2</v>
      </c>
      <c r="C40" s="268">
        <v>0.0151</v>
      </c>
      <c r="D40" s="268">
        <v>7.3</v>
      </c>
      <c r="E40" s="274">
        <v>0</v>
      </c>
    </row>
    <row r="41" spans="1:5" ht="12.75">
      <c r="A41" s="272" t="s">
        <v>260</v>
      </c>
      <c r="B41" s="267">
        <v>0</v>
      </c>
      <c r="C41" s="268">
        <v>0</v>
      </c>
      <c r="D41" s="268">
        <v>0</v>
      </c>
      <c r="E41" s="274">
        <v>14.8</v>
      </c>
    </row>
    <row r="42" spans="1:5" ht="12.75">
      <c r="A42" s="272" t="s">
        <v>75</v>
      </c>
      <c r="B42" s="267">
        <v>0</v>
      </c>
      <c r="C42" s="268">
        <v>14.679</v>
      </c>
      <c r="D42" s="268">
        <v>0</v>
      </c>
      <c r="E42" s="274">
        <v>38.6411</v>
      </c>
    </row>
    <row r="43" spans="1:5" ht="12.75">
      <c r="A43" s="272" t="s">
        <v>261</v>
      </c>
      <c r="B43" s="267">
        <v>15.9</v>
      </c>
      <c r="C43" s="268">
        <v>0</v>
      </c>
      <c r="D43" s="268">
        <v>0</v>
      </c>
      <c r="E43" s="274">
        <v>3.2</v>
      </c>
    </row>
    <row r="44" spans="1:5" ht="12.75">
      <c r="A44" s="272" t="s">
        <v>76</v>
      </c>
      <c r="B44" s="267">
        <v>25.1</v>
      </c>
      <c r="C44" s="268">
        <v>0</v>
      </c>
      <c r="D44" s="268">
        <v>10.6</v>
      </c>
      <c r="E44" s="274">
        <v>0</v>
      </c>
    </row>
    <row r="45" spans="1:5" ht="12.75">
      <c r="A45" s="272" t="s">
        <v>77</v>
      </c>
      <c r="B45" s="267">
        <v>27.04</v>
      </c>
      <c r="C45" s="268">
        <v>0</v>
      </c>
      <c r="D45" s="268">
        <v>2.7</v>
      </c>
      <c r="E45" s="274">
        <v>0</v>
      </c>
    </row>
    <row r="46" spans="1:5" ht="12.75">
      <c r="A46" s="272" t="s">
        <v>78</v>
      </c>
      <c r="B46" s="267">
        <v>118.1</v>
      </c>
      <c r="C46" s="268">
        <v>4.25</v>
      </c>
      <c r="D46" s="268">
        <v>26.099999999999998</v>
      </c>
      <c r="E46" s="274">
        <v>13.24</v>
      </c>
    </row>
    <row r="47" spans="1:5" ht="12.75">
      <c r="A47" s="272" t="s">
        <v>262</v>
      </c>
      <c r="B47" s="267">
        <v>0</v>
      </c>
      <c r="C47" s="268">
        <v>0.15</v>
      </c>
      <c r="D47" s="268">
        <v>0</v>
      </c>
      <c r="E47" s="274">
        <v>35.1</v>
      </c>
    </row>
    <row r="48" spans="1:5" ht="12.75">
      <c r="A48" s="272" t="s">
        <v>79</v>
      </c>
      <c r="B48" s="267">
        <v>157</v>
      </c>
      <c r="C48" s="268">
        <v>1.8</v>
      </c>
      <c r="D48" s="268">
        <v>18.3</v>
      </c>
      <c r="E48" s="274">
        <v>11.5</v>
      </c>
    </row>
    <row r="49" spans="1:5" ht="12.75">
      <c r="A49" s="272" t="s">
        <v>263</v>
      </c>
      <c r="B49" s="267">
        <v>13.2</v>
      </c>
      <c r="C49" s="268">
        <v>0</v>
      </c>
      <c r="D49" s="268">
        <v>0</v>
      </c>
      <c r="E49" s="274">
        <v>37.3</v>
      </c>
    </row>
    <row r="50" spans="1:5" ht="12.75">
      <c r="A50" s="272" t="s">
        <v>80</v>
      </c>
      <c r="B50" s="267">
        <v>1</v>
      </c>
      <c r="C50" s="268">
        <v>37.5522</v>
      </c>
      <c r="D50" s="268">
        <v>0.2</v>
      </c>
      <c r="E50" s="274">
        <v>408</v>
      </c>
    </row>
    <row r="51" spans="1:5" ht="12.75">
      <c r="A51" s="272" t="s">
        <v>81</v>
      </c>
      <c r="B51" s="267">
        <v>592.38717</v>
      </c>
      <c r="C51" s="268">
        <v>23.792736</v>
      </c>
      <c r="D51" s="268">
        <v>85.719</v>
      </c>
      <c r="E51" s="274">
        <v>94.7513</v>
      </c>
    </row>
    <row r="52" spans="1:5" ht="12.75">
      <c r="A52" s="272" t="s">
        <v>82</v>
      </c>
      <c r="B52" s="267">
        <v>207.52999999999997</v>
      </c>
      <c r="C52" s="268">
        <v>0.249796</v>
      </c>
      <c r="D52" s="268">
        <v>28.851539</v>
      </c>
      <c r="E52" s="274">
        <v>11.535</v>
      </c>
    </row>
    <row r="53" spans="1:5" ht="12.75">
      <c r="A53" s="272" t="s">
        <v>83</v>
      </c>
      <c r="B53" s="267">
        <v>95.58999999999999</v>
      </c>
      <c r="C53" s="268">
        <v>0</v>
      </c>
      <c r="D53" s="268">
        <v>8.3</v>
      </c>
      <c r="E53" s="274">
        <v>0</v>
      </c>
    </row>
    <row r="54" spans="1:5" ht="12.75">
      <c r="A54" s="272" t="s">
        <v>126</v>
      </c>
      <c r="B54" s="267">
        <v>7.99089</v>
      </c>
      <c r="C54" s="268">
        <v>4.70911</v>
      </c>
      <c r="D54" s="268">
        <v>3.2439</v>
      </c>
      <c r="E54" s="274">
        <v>5.3961</v>
      </c>
    </row>
    <row r="55" spans="1:5" ht="12.75">
      <c r="A55" s="272" t="s">
        <v>84</v>
      </c>
      <c r="B55" s="267">
        <v>0</v>
      </c>
      <c r="C55" s="268">
        <v>3.32115</v>
      </c>
      <c r="D55" s="268">
        <v>0</v>
      </c>
      <c r="E55" s="274">
        <v>6.74</v>
      </c>
    </row>
    <row r="56" spans="1:5" ht="12.75">
      <c r="A56" s="272" t="s">
        <v>85</v>
      </c>
      <c r="B56" s="267">
        <v>37.5</v>
      </c>
      <c r="C56" s="268">
        <v>0</v>
      </c>
      <c r="D56" s="268">
        <v>1.5375</v>
      </c>
      <c r="E56" s="274">
        <v>0</v>
      </c>
    </row>
    <row r="57" spans="1:5" ht="12.75">
      <c r="A57" s="272" t="s">
        <v>86</v>
      </c>
      <c r="B57" s="267">
        <v>0</v>
      </c>
      <c r="C57" s="268">
        <v>24.32501</v>
      </c>
      <c r="D57" s="268">
        <v>3.11487</v>
      </c>
      <c r="E57" s="274">
        <v>6.37133</v>
      </c>
    </row>
    <row r="58" spans="1:5" ht="12.75">
      <c r="A58" s="272" t="s">
        <v>264</v>
      </c>
      <c r="B58" s="267">
        <v>51.730000000000004</v>
      </c>
      <c r="C58" s="268">
        <v>0</v>
      </c>
      <c r="D58" s="268">
        <v>18.04</v>
      </c>
      <c r="E58" s="274">
        <v>43.120000000000005</v>
      </c>
    </row>
    <row r="59" spans="1:5" ht="12.75">
      <c r="A59" s="272" t="s">
        <v>87</v>
      </c>
      <c r="B59" s="267">
        <v>3.6219099999999997</v>
      </c>
      <c r="C59" s="268">
        <v>0</v>
      </c>
      <c r="D59" s="268">
        <v>0</v>
      </c>
      <c r="E59" s="274">
        <v>12.25655</v>
      </c>
    </row>
    <row r="60" spans="1:5" ht="12.75">
      <c r="A60" s="272" t="s">
        <v>128</v>
      </c>
      <c r="B60" s="267">
        <v>8.63</v>
      </c>
      <c r="C60" s="268">
        <v>75.019</v>
      </c>
      <c r="D60" s="268">
        <v>5.39</v>
      </c>
      <c r="E60" s="274">
        <v>176.02999999999997</v>
      </c>
    </row>
    <row r="61" spans="1:5" ht="12.75">
      <c r="A61" s="272" t="s">
        <v>129</v>
      </c>
      <c r="B61" s="267">
        <v>0</v>
      </c>
      <c r="C61" s="268">
        <v>75.89000000000001</v>
      </c>
      <c r="D61" s="268">
        <v>0</v>
      </c>
      <c r="E61" s="274">
        <v>88.94</v>
      </c>
    </row>
    <row r="62" spans="1:5" ht="12.75">
      <c r="A62" s="272" t="s">
        <v>90</v>
      </c>
      <c r="B62" s="267">
        <v>515</v>
      </c>
      <c r="C62" s="268">
        <v>0</v>
      </c>
      <c r="D62" s="268">
        <v>54.2</v>
      </c>
      <c r="E62" s="274">
        <v>0</v>
      </c>
    </row>
    <row r="63" spans="1:5" ht="12.75">
      <c r="A63" s="272" t="s">
        <v>91</v>
      </c>
      <c r="B63" s="267">
        <v>58</v>
      </c>
      <c r="C63" s="268">
        <v>34.1</v>
      </c>
      <c r="D63" s="268">
        <v>10</v>
      </c>
      <c r="E63" s="274">
        <v>307</v>
      </c>
    </row>
    <row r="64" spans="1:5" ht="12.75">
      <c r="A64" s="272" t="s">
        <v>92</v>
      </c>
      <c r="B64" s="267">
        <v>859.8159</v>
      </c>
      <c r="C64" s="268">
        <v>0</v>
      </c>
      <c r="D64" s="268">
        <v>153.53651</v>
      </c>
      <c r="E64" s="274">
        <v>0</v>
      </c>
    </row>
    <row r="65" spans="1:5" ht="12.75">
      <c r="A65" s="272" t="s">
        <v>93</v>
      </c>
      <c r="B65" s="267">
        <v>76.6</v>
      </c>
      <c r="C65" s="268">
        <v>0</v>
      </c>
      <c r="D65" s="268">
        <v>5.7</v>
      </c>
      <c r="E65" s="274">
        <v>0</v>
      </c>
    </row>
    <row r="66" spans="1:5" ht="12.75">
      <c r="A66" s="272" t="s">
        <v>94</v>
      </c>
      <c r="B66" s="267">
        <v>65.2</v>
      </c>
      <c r="C66" s="268">
        <v>0</v>
      </c>
      <c r="D66" s="268">
        <v>9.2</v>
      </c>
      <c r="E66" s="274">
        <v>0</v>
      </c>
    </row>
    <row r="67" spans="1:5" ht="12.75">
      <c r="A67" s="272" t="s">
        <v>95</v>
      </c>
      <c r="B67" s="267">
        <v>22.6</v>
      </c>
      <c r="C67" s="268">
        <v>0</v>
      </c>
      <c r="D67" s="268">
        <v>1.42</v>
      </c>
      <c r="E67" s="274">
        <v>0</v>
      </c>
    </row>
    <row r="68" spans="1:5" ht="12.75">
      <c r="A68" s="272" t="s">
        <v>96</v>
      </c>
      <c r="B68" s="267">
        <v>30.1</v>
      </c>
      <c r="C68" s="268">
        <v>1.6</v>
      </c>
      <c r="D68" s="268">
        <v>7.2</v>
      </c>
      <c r="E68" s="274">
        <v>0</v>
      </c>
    </row>
    <row r="69" spans="1:5" ht="12.75">
      <c r="A69" s="272" t="s">
        <v>97</v>
      </c>
      <c r="B69" s="267">
        <v>8.2</v>
      </c>
      <c r="C69" s="268">
        <v>0.4</v>
      </c>
      <c r="D69" s="268">
        <v>0.9</v>
      </c>
      <c r="E69" s="274">
        <v>0</v>
      </c>
    </row>
    <row r="70" spans="1:5" ht="12.75">
      <c r="A70" s="272" t="s">
        <v>265</v>
      </c>
      <c r="B70" s="267">
        <v>12.08</v>
      </c>
      <c r="C70" s="268">
        <v>0</v>
      </c>
      <c r="D70" s="268">
        <v>16.23</v>
      </c>
      <c r="E70" s="274">
        <v>0</v>
      </c>
    </row>
    <row r="71" spans="1:5" ht="12.75">
      <c r="A71" s="272" t="s">
        <v>98</v>
      </c>
      <c r="B71" s="267">
        <v>119.8</v>
      </c>
      <c r="C71" s="268">
        <v>0</v>
      </c>
      <c r="D71" s="268">
        <v>31.7</v>
      </c>
      <c r="E71" s="274">
        <v>0</v>
      </c>
    </row>
    <row r="72" spans="1:5" ht="12.75">
      <c r="A72" s="272" t="s">
        <v>99</v>
      </c>
      <c r="B72" s="267">
        <v>112.6</v>
      </c>
      <c r="C72" s="268">
        <v>0</v>
      </c>
      <c r="D72" s="268">
        <v>13</v>
      </c>
      <c r="E72" s="274">
        <v>0</v>
      </c>
    </row>
    <row r="73" spans="1:5" ht="12.75">
      <c r="A73" s="272" t="s">
        <v>131</v>
      </c>
      <c r="B73" s="267">
        <v>641.5</v>
      </c>
      <c r="C73" s="268">
        <v>45.2</v>
      </c>
      <c r="D73" s="268">
        <v>37.8</v>
      </c>
      <c r="E73" s="274">
        <v>1625</v>
      </c>
    </row>
    <row r="74" spans="1:5" ht="12.75">
      <c r="A74" s="272" t="s">
        <v>132</v>
      </c>
      <c r="B74" s="267">
        <v>0</v>
      </c>
      <c r="C74" s="268">
        <v>6.64</v>
      </c>
      <c r="D74" s="268">
        <v>0</v>
      </c>
      <c r="E74" s="274">
        <v>7.41</v>
      </c>
    </row>
    <row r="75" spans="1:5" ht="12.75">
      <c r="A75" s="272" t="s">
        <v>101</v>
      </c>
      <c r="B75" s="267">
        <v>1.8</v>
      </c>
      <c r="C75" s="268">
        <v>17.9</v>
      </c>
      <c r="D75" s="268">
        <v>0.4</v>
      </c>
      <c r="E75" s="274">
        <v>33.2</v>
      </c>
    </row>
    <row r="76" spans="1:5" ht="12.75">
      <c r="A76" s="272" t="s">
        <v>102</v>
      </c>
      <c r="B76" s="267">
        <v>59.3</v>
      </c>
      <c r="C76" s="268">
        <v>21.9</v>
      </c>
      <c r="D76" s="268">
        <v>15.5</v>
      </c>
      <c r="E76" s="274">
        <v>49.099999999999994</v>
      </c>
    </row>
    <row r="77" spans="1:5" ht="12.75">
      <c r="A77" s="272" t="s">
        <v>103</v>
      </c>
      <c r="B77" s="267">
        <v>163.82</v>
      </c>
      <c r="C77" s="268">
        <v>8.21</v>
      </c>
      <c r="D77" s="268">
        <v>17.0925</v>
      </c>
      <c r="E77" s="274">
        <v>0</v>
      </c>
    </row>
    <row r="78" spans="1:5" ht="12.75">
      <c r="A78" s="272" t="s">
        <v>104</v>
      </c>
      <c r="B78" s="267">
        <v>25.7</v>
      </c>
      <c r="C78" s="268">
        <v>0</v>
      </c>
      <c r="D78" s="268">
        <v>1.4</v>
      </c>
      <c r="E78" s="274">
        <v>0</v>
      </c>
    </row>
    <row r="79" spans="1:5" ht="12.75">
      <c r="A79" s="272" t="s">
        <v>105</v>
      </c>
      <c r="B79" s="267">
        <v>0</v>
      </c>
      <c r="C79" s="268">
        <v>9.93</v>
      </c>
      <c r="D79" s="268">
        <v>0</v>
      </c>
      <c r="E79" s="274">
        <v>7.15</v>
      </c>
    </row>
    <row r="80" spans="1:5" ht="12.75">
      <c r="A80" s="272" t="s">
        <v>106</v>
      </c>
      <c r="B80" s="267">
        <v>435.212</v>
      </c>
      <c r="C80" s="268">
        <v>19.6837</v>
      </c>
      <c r="D80" s="268">
        <v>76.8859</v>
      </c>
      <c r="E80" s="274">
        <v>0</v>
      </c>
    </row>
    <row r="81" spans="1:5" ht="12.75">
      <c r="A81" s="272" t="s">
        <v>107</v>
      </c>
      <c r="B81" s="267">
        <v>49.5175</v>
      </c>
      <c r="C81" s="268">
        <v>0</v>
      </c>
      <c r="D81" s="268">
        <v>0</v>
      </c>
      <c r="E81" s="274">
        <v>0</v>
      </c>
    </row>
    <row r="82" spans="1:5" ht="12.75">
      <c r="A82" s="272" t="s">
        <v>108</v>
      </c>
      <c r="B82" s="267">
        <v>0</v>
      </c>
      <c r="C82" s="268">
        <v>6.199999999999999</v>
      </c>
      <c r="D82" s="268">
        <v>0</v>
      </c>
      <c r="E82" s="274">
        <v>17.700000000000003</v>
      </c>
    </row>
    <row r="83" spans="1:5" ht="12.75">
      <c r="A83" s="272" t="s">
        <v>109</v>
      </c>
      <c r="B83" s="267">
        <v>6.2</v>
      </c>
      <c r="C83" s="268">
        <v>13.3</v>
      </c>
      <c r="D83" s="268">
        <v>3</v>
      </c>
      <c r="E83" s="274">
        <v>15.7</v>
      </c>
    </row>
    <row r="84" spans="1:5" ht="12.75">
      <c r="A84" s="272" t="s">
        <v>110</v>
      </c>
      <c r="B84" s="267">
        <v>119.9</v>
      </c>
      <c r="C84" s="268">
        <v>2.43</v>
      </c>
      <c r="D84" s="268">
        <v>16.9</v>
      </c>
      <c r="E84" s="274">
        <v>2.9000000000000004</v>
      </c>
    </row>
    <row r="85" spans="1:5" ht="12.75">
      <c r="A85" s="272" t="s">
        <v>266</v>
      </c>
      <c r="B85" s="267">
        <v>99.427</v>
      </c>
      <c r="C85" s="268">
        <v>0</v>
      </c>
      <c r="D85" s="268">
        <v>51.5706</v>
      </c>
      <c r="E85" s="274">
        <v>0</v>
      </c>
    </row>
    <row r="86" spans="1:5" ht="12.75">
      <c r="A86" s="272" t="s">
        <v>111</v>
      </c>
      <c r="B86" s="267">
        <v>123.6</v>
      </c>
      <c r="C86" s="268">
        <v>0</v>
      </c>
      <c r="D86" s="268">
        <v>10.982700000000001</v>
      </c>
      <c r="E86" s="274">
        <v>0</v>
      </c>
    </row>
    <row r="87" spans="1:5" ht="12.75">
      <c r="A87" s="272" t="s">
        <v>112</v>
      </c>
      <c r="B87" s="267">
        <v>19.7</v>
      </c>
      <c r="C87" s="268">
        <v>0</v>
      </c>
      <c r="D87" s="268">
        <v>1.01661</v>
      </c>
      <c r="E87" s="274">
        <v>0</v>
      </c>
    </row>
    <row r="88" spans="1:5" ht="12.75">
      <c r="A88" s="272" t="s">
        <v>113</v>
      </c>
      <c r="B88" s="267">
        <v>107.55344000000001</v>
      </c>
      <c r="C88" s="268">
        <v>21.233296999999997</v>
      </c>
      <c r="D88" s="268">
        <v>23.582194</v>
      </c>
      <c r="E88" s="274">
        <v>70.5123</v>
      </c>
    </row>
    <row r="89" spans="1:5" ht="12.75">
      <c r="A89" s="272" t="s">
        <v>114</v>
      </c>
      <c r="B89" s="267">
        <v>17.3331</v>
      </c>
      <c r="C89" s="268">
        <v>0</v>
      </c>
      <c r="D89" s="268">
        <v>1.92961</v>
      </c>
      <c r="E89" s="274">
        <v>2.30216</v>
      </c>
    </row>
    <row r="90" spans="1:5" ht="12.75">
      <c r="A90" s="272" t="s">
        <v>115</v>
      </c>
      <c r="B90" s="267">
        <v>17.3</v>
      </c>
      <c r="C90" s="268">
        <v>0</v>
      </c>
      <c r="D90" s="268">
        <v>2.5</v>
      </c>
      <c r="E90" s="274">
        <v>0</v>
      </c>
    </row>
    <row r="91" spans="1:5" ht="12.75">
      <c r="A91" s="272" t="s">
        <v>116</v>
      </c>
      <c r="B91" s="267">
        <v>60.897</v>
      </c>
      <c r="C91" s="268">
        <v>0</v>
      </c>
      <c r="D91" s="268">
        <v>0</v>
      </c>
      <c r="E91" s="274">
        <v>0</v>
      </c>
    </row>
    <row r="92" spans="1:5" ht="12.75">
      <c r="A92" s="272" t="s">
        <v>117</v>
      </c>
      <c r="B92" s="267">
        <v>0</v>
      </c>
      <c r="C92" s="268">
        <v>0.307662</v>
      </c>
      <c r="D92" s="268">
        <v>0</v>
      </c>
      <c r="E92" s="274">
        <v>3.20479</v>
      </c>
    </row>
    <row r="93" spans="1:5" ht="12.75">
      <c r="A93" s="272" t="s">
        <v>267</v>
      </c>
      <c r="B93" s="267">
        <v>0</v>
      </c>
      <c r="C93" s="268">
        <v>0.129</v>
      </c>
      <c r="D93" s="268">
        <v>0</v>
      </c>
      <c r="E93" s="274">
        <v>21.37</v>
      </c>
    </row>
    <row r="94" spans="1:5" ht="12.75">
      <c r="A94" s="272" t="s">
        <v>118</v>
      </c>
      <c r="B94" s="267">
        <v>143.2</v>
      </c>
      <c r="C94" s="268">
        <v>186.3</v>
      </c>
      <c r="D94" s="268">
        <v>45.9</v>
      </c>
      <c r="E94" s="274">
        <v>319.4</v>
      </c>
    </row>
    <row r="95" spans="1:5" ht="13.5" thickBot="1">
      <c r="A95" s="276" t="s">
        <v>140</v>
      </c>
      <c r="B95" s="277">
        <v>9740.056907</v>
      </c>
      <c r="C95" s="277">
        <v>790.0766610000001</v>
      </c>
      <c r="D95" s="277">
        <v>1625.4928900000004</v>
      </c>
      <c r="E95" s="278">
        <v>4241.416119999999</v>
      </c>
    </row>
    <row r="96" spans="2:5" ht="12.75">
      <c r="B96" s="238"/>
      <c r="C96" s="238"/>
      <c r="D96" s="238"/>
      <c r="E96" s="238"/>
    </row>
    <row r="97" spans="2:5" ht="12.75">
      <c r="B97" s="238"/>
      <c r="C97" s="238"/>
      <c r="D97" s="238"/>
      <c r="E97" s="238"/>
    </row>
    <row r="98" ht="12.75">
      <c r="A98" s="264" t="s">
        <v>577</v>
      </c>
    </row>
    <row r="99" ht="12.75">
      <c r="A99" s="264" t="s">
        <v>578</v>
      </c>
    </row>
    <row r="100" ht="12.75">
      <c r="A100" s="264"/>
    </row>
    <row r="101" ht="12.75">
      <c r="A101" s="351" t="s">
        <v>579</v>
      </c>
    </row>
    <row r="102" spans="1:3" ht="12.75">
      <c r="A102" s="352" t="s">
        <v>580</v>
      </c>
      <c r="B102" s="352"/>
      <c r="C102" s="35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78.28125" style="4" customWidth="1"/>
    <col min="2" max="6" width="13.28125" style="4" customWidth="1"/>
    <col min="7" max="11" width="11.421875" style="4" customWidth="1"/>
    <col min="12" max="16384" width="11.421875" style="4" customWidth="1"/>
  </cols>
  <sheetData>
    <row r="1" spans="1:10" ht="69" customHeight="1">
      <c r="A1" s="400" t="s">
        <v>604</v>
      </c>
      <c r="B1" s="400"/>
      <c r="C1" s="400"/>
      <c r="D1" s="400"/>
      <c r="E1" s="400"/>
      <c r="F1" s="400"/>
      <c r="G1" s="400"/>
      <c r="H1" s="400"/>
      <c r="I1" s="400"/>
      <c r="J1" s="400"/>
    </row>
    <row r="3" ht="15.75" thickBot="1"/>
    <row r="4" spans="1:11" ht="36.75" customHeight="1">
      <c r="A4" s="309"/>
      <c r="B4" s="395" t="s">
        <v>376</v>
      </c>
      <c r="C4" s="396"/>
      <c r="D4" s="396"/>
      <c r="E4" s="396"/>
      <c r="F4" s="397"/>
      <c r="G4" s="395" t="s">
        <v>371</v>
      </c>
      <c r="H4" s="398"/>
      <c r="I4" s="398"/>
      <c r="J4" s="398"/>
      <c r="K4" s="399"/>
    </row>
    <row r="5" spans="1:12" ht="38.25">
      <c r="A5" s="310" t="s">
        <v>363</v>
      </c>
      <c r="B5" s="311" t="s">
        <v>364</v>
      </c>
      <c r="C5" s="312" t="s">
        <v>365</v>
      </c>
      <c r="D5" s="312" t="s">
        <v>4</v>
      </c>
      <c r="E5" s="313" t="s">
        <v>366</v>
      </c>
      <c r="F5" s="312" t="s">
        <v>235</v>
      </c>
      <c r="G5" s="311" t="s">
        <v>364</v>
      </c>
      <c r="H5" s="312" t="s">
        <v>365</v>
      </c>
      <c r="I5" s="312" t="s">
        <v>4</v>
      </c>
      <c r="J5" s="313" t="s">
        <v>366</v>
      </c>
      <c r="K5" s="314" t="s">
        <v>235</v>
      </c>
      <c r="L5" s="41"/>
    </row>
    <row r="6" spans="1:13" ht="30">
      <c r="A6" s="315" t="s">
        <v>367</v>
      </c>
      <c r="B6" s="316" t="s">
        <v>368</v>
      </c>
      <c r="C6" s="317" t="s">
        <v>369</v>
      </c>
      <c r="D6" s="318" t="s">
        <v>7</v>
      </c>
      <c r="E6" s="319" t="s">
        <v>370</v>
      </c>
      <c r="F6" s="318" t="s">
        <v>236</v>
      </c>
      <c r="G6" s="316" t="s">
        <v>370</v>
      </c>
      <c r="H6" s="317" t="s">
        <v>369</v>
      </c>
      <c r="I6" s="318" t="s">
        <v>7</v>
      </c>
      <c r="J6" s="319" t="s">
        <v>370</v>
      </c>
      <c r="K6" s="320" t="s">
        <v>236</v>
      </c>
      <c r="M6" s="151" t="s">
        <v>89</v>
      </c>
    </row>
    <row r="7" spans="1:18" ht="15">
      <c r="A7" s="187" t="s">
        <v>610</v>
      </c>
      <c r="B7" s="188">
        <v>3625.55</v>
      </c>
      <c r="C7" s="189">
        <v>1547.086103</v>
      </c>
      <c r="D7" s="189">
        <v>133.256</v>
      </c>
      <c r="E7" s="190">
        <v>95.087</v>
      </c>
      <c r="F7" s="191">
        <f aca="true" t="shared" si="0" ref="F7:F13">B7+C7+D7*1.9+E7</f>
        <v>5520.909503000001</v>
      </c>
      <c r="G7" s="188">
        <v>104.62237099999948</v>
      </c>
      <c r="H7" s="189">
        <v>107.38951199999997</v>
      </c>
      <c r="I7" s="189">
        <v>9.113872000000015</v>
      </c>
      <c r="J7" s="190">
        <v>4.12276300000002</v>
      </c>
      <c r="K7" s="192">
        <v>233.45100280000042</v>
      </c>
      <c r="M7" s="193"/>
      <c r="O7" s="193"/>
      <c r="P7" s="193"/>
      <c r="Q7" s="193"/>
      <c r="R7" s="193"/>
    </row>
    <row r="8" spans="1:18" ht="15">
      <c r="A8" s="187" t="s">
        <v>372</v>
      </c>
      <c r="B8" s="194">
        <v>827.7936319999999</v>
      </c>
      <c r="C8" s="195">
        <v>2042.4528030000001</v>
      </c>
      <c r="D8" s="195">
        <v>114.56801899999999</v>
      </c>
      <c r="E8" s="196">
        <v>35.029737999999995</v>
      </c>
      <c r="F8" s="191">
        <f t="shared" si="0"/>
        <v>3122.9554091</v>
      </c>
      <c r="G8" s="194">
        <v>-40.240820000000895</v>
      </c>
      <c r="H8" s="195">
        <v>-3.1142920000004324</v>
      </c>
      <c r="I8" s="195">
        <v>-1.5632339999999942</v>
      </c>
      <c r="J8" s="196">
        <v>-0.13306000000002882</v>
      </c>
      <c r="K8" s="192">
        <v>-46.458316600001126</v>
      </c>
      <c r="M8" s="193"/>
      <c r="O8" s="193"/>
      <c r="P8" s="193"/>
      <c r="Q8" s="193"/>
      <c r="R8" s="193"/>
    </row>
    <row r="9" spans="1:13" ht="15">
      <c r="A9" s="187" t="s">
        <v>373</v>
      </c>
      <c r="B9" s="194">
        <v>409.944772</v>
      </c>
      <c r="C9" s="195">
        <f>293.883926-1</f>
        <v>292.883926</v>
      </c>
      <c r="D9" s="195">
        <v>27.495876</v>
      </c>
      <c r="E9" s="196">
        <v>5.951662</v>
      </c>
      <c r="F9" s="191">
        <f>762.0225244-1</f>
        <v>761.0225244</v>
      </c>
      <c r="G9" s="194">
        <v>42.96586499999984</v>
      </c>
      <c r="H9" s="195">
        <f>44.9888869999999-1</f>
        <v>43.9888869999999</v>
      </c>
      <c r="I9" s="195">
        <v>0.930972999999998</v>
      </c>
      <c r="J9" s="196">
        <v>2.4836289999999996</v>
      </c>
      <c r="K9" s="191">
        <f>92.2072296999999-1</f>
        <v>91.2072296999999</v>
      </c>
      <c r="L9" s="193"/>
      <c r="M9" s="193"/>
    </row>
    <row r="10" spans="1:13" ht="15">
      <c r="A10" s="187" t="s">
        <v>374</v>
      </c>
      <c r="B10" s="194">
        <v>254.749122</v>
      </c>
      <c r="C10" s="195">
        <f>355.92207+1</f>
        <v>356.92207</v>
      </c>
      <c r="D10" s="195">
        <v>11.081603</v>
      </c>
      <c r="E10" s="196">
        <v>16.478357</v>
      </c>
      <c r="F10" s="191">
        <f>648.2045947+1</f>
        <v>649.2045947</v>
      </c>
      <c r="G10" s="194">
        <v>47.14849000000004</v>
      </c>
      <c r="H10" s="195">
        <f>-98.2104630000001+1</f>
        <v>-97.2104630000001</v>
      </c>
      <c r="I10" s="195">
        <v>-4.733527999999996</v>
      </c>
      <c r="J10" s="196">
        <v>-7.950718999999999</v>
      </c>
      <c r="K10" s="191">
        <f>-68.0063952+1</f>
        <v>-67.0063952</v>
      </c>
      <c r="L10" s="193"/>
      <c r="M10" s="193"/>
    </row>
    <row r="11" spans="1:18" ht="15">
      <c r="A11" s="187" t="s">
        <v>243</v>
      </c>
      <c r="B11" s="194">
        <v>140</v>
      </c>
      <c r="C11" s="195">
        <v>70</v>
      </c>
      <c r="D11" s="195"/>
      <c r="E11" s="196"/>
      <c r="F11" s="191">
        <f t="shared" si="0"/>
        <v>210</v>
      </c>
      <c r="G11" s="194">
        <v>-20</v>
      </c>
      <c r="H11" s="195">
        <v>0</v>
      </c>
      <c r="I11" s="195">
        <v>0</v>
      </c>
      <c r="J11" s="196">
        <v>0</v>
      </c>
      <c r="K11" s="192">
        <v>-20</v>
      </c>
      <c r="O11" s="193"/>
      <c r="P11" s="193"/>
      <c r="Q11" s="193"/>
      <c r="R11" s="193"/>
    </row>
    <row r="12" spans="1:18" ht="15">
      <c r="A12" s="197" t="s">
        <v>375</v>
      </c>
      <c r="B12" s="198">
        <v>1200</v>
      </c>
      <c r="C12" s="199">
        <v>1255</v>
      </c>
      <c r="D12" s="199"/>
      <c r="E12" s="200">
        <v>115</v>
      </c>
      <c r="F12" s="201">
        <f t="shared" si="0"/>
        <v>2570</v>
      </c>
      <c r="G12" s="198">
        <v>0</v>
      </c>
      <c r="H12" s="199">
        <v>-570</v>
      </c>
      <c r="I12" s="199">
        <v>0</v>
      </c>
      <c r="J12" s="200">
        <v>-140</v>
      </c>
      <c r="K12" s="202">
        <v>-710</v>
      </c>
      <c r="O12" s="193"/>
      <c r="P12" s="193"/>
      <c r="Q12" s="193"/>
      <c r="R12" s="193"/>
    </row>
    <row r="13" spans="1:12" ht="15">
      <c r="A13" s="203" t="s">
        <v>237</v>
      </c>
      <c r="B13" s="204">
        <f>SUM(B7:B12)</f>
        <v>6458.037526</v>
      </c>
      <c r="C13" s="204">
        <f>SUM(C7:C12)</f>
        <v>5564.344902</v>
      </c>
      <c r="D13" s="204">
        <f>SUM(D7:D12)</f>
        <v>286.40149799999995</v>
      </c>
      <c r="E13" s="204">
        <f>SUM(E7:E12)</f>
        <v>267.54675699999996</v>
      </c>
      <c r="F13" s="205">
        <f t="shared" si="0"/>
        <v>12834.092031200002</v>
      </c>
      <c r="G13" s="206">
        <f>SUM(G7:G12)</f>
        <v>134.49590599999846</v>
      </c>
      <c r="H13" s="204">
        <f>SUM(H7:H12)</f>
        <v>-518.9463560000007</v>
      </c>
      <c r="I13" s="204">
        <f>SUM(I7:I12)</f>
        <v>3.7480830000000225</v>
      </c>
      <c r="J13" s="207">
        <f>SUM(J7:J12)</f>
        <v>-141.47738700000002</v>
      </c>
      <c r="K13" s="208">
        <f>SUM(K7:K12)</f>
        <v>-518.8064793000008</v>
      </c>
      <c r="L13" s="41"/>
    </row>
    <row r="14" spans="1:11" ht="15">
      <c r="A14" s="187"/>
      <c r="B14" s="209"/>
      <c r="C14" s="210"/>
      <c r="D14" s="210"/>
      <c r="E14" s="210"/>
      <c r="F14" s="210"/>
      <c r="G14" s="210"/>
      <c r="H14" s="210"/>
      <c r="I14" s="210"/>
      <c r="J14" s="210"/>
      <c r="K14" s="211"/>
    </row>
    <row r="15" spans="1:11" ht="15">
      <c r="A15" s="212" t="s">
        <v>238</v>
      </c>
      <c r="B15" s="213"/>
      <c r="C15" s="213"/>
      <c r="D15" s="213"/>
      <c r="E15" s="213"/>
      <c r="F15" s="213"/>
      <c r="G15" s="214"/>
      <c r="H15" s="214"/>
      <c r="I15" s="214"/>
      <c r="J15" s="214"/>
      <c r="K15" s="215"/>
    </row>
    <row r="16" spans="1:16" ht="15">
      <c r="A16" s="216" t="s">
        <v>611</v>
      </c>
      <c r="B16" s="188">
        <v>3152</v>
      </c>
      <c r="C16" s="189">
        <v>1324.7</v>
      </c>
      <c r="D16" s="189">
        <v>102.93813131578948</v>
      </c>
      <c r="E16" s="190">
        <v>67.31150699999999</v>
      </c>
      <c r="F16" s="191">
        <f aca="true" t="shared" si="1" ref="F16:F21">B16+C16+D16*1.9+E16</f>
        <v>4739.5939565</v>
      </c>
      <c r="G16" s="194">
        <v>84.00512999999955</v>
      </c>
      <c r="H16" s="195">
        <v>61.62617099999966</v>
      </c>
      <c r="I16" s="195">
        <v>3.788246315789479</v>
      </c>
      <c r="J16" s="196">
        <v>1.7493010000000027</v>
      </c>
      <c r="K16" s="192">
        <v>154.57826999999907</v>
      </c>
      <c r="M16" s="193"/>
      <c r="N16" s="193"/>
      <c r="O16" s="193"/>
      <c r="P16" s="193"/>
    </row>
    <row r="17" spans="1:16" ht="15">
      <c r="A17" s="187" t="s">
        <v>372</v>
      </c>
      <c r="B17" s="194">
        <f>636.763017+8</f>
        <v>644.763017</v>
      </c>
      <c r="C17" s="195">
        <v>1387.9847320000001</v>
      </c>
      <c r="D17" s="195">
        <v>66.31166668421052</v>
      </c>
      <c r="E17" s="196">
        <v>5.364541000000003</v>
      </c>
      <c r="F17" s="191">
        <f>B17+C17+D17*1.9+E17</f>
        <v>2164.1044567</v>
      </c>
      <c r="G17" s="194">
        <f>-21.4545489999996+8</f>
        <v>-13.454548999999599</v>
      </c>
      <c r="H17" s="195">
        <v>21.90158200000019</v>
      </c>
      <c r="I17" s="195">
        <v>0.9293436842105223</v>
      </c>
      <c r="J17" s="196">
        <v>1.9147119999999944</v>
      </c>
      <c r="K17" s="192">
        <f>4.12749800000029+8</f>
        <v>12.12749800000029</v>
      </c>
      <c r="M17" s="193"/>
      <c r="N17" s="193"/>
      <c r="O17" s="193"/>
      <c r="P17" s="193"/>
    </row>
    <row r="18" spans="1:16" ht="15">
      <c r="A18" s="187" t="s">
        <v>373</v>
      </c>
      <c r="B18" s="194">
        <v>370.433549</v>
      </c>
      <c r="C18" s="195">
        <v>223.26314700000003</v>
      </c>
      <c r="D18" s="195">
        <v>15.262720999999999</v>
      </c>
      <c r="E18" s="196">
        <v>1.723853</v>
      </c>
      <c r="F18" s="191">
        <f t="shared" si="1"/>
        <v>624.4197189</v>
      </c>
      <c r="G18" s="194">
        <v>43.3455459999999</v>
      </c>
      <c r="H18" s="195">
        <v>46.900566000000026</v>
      </c>
      <c r="I18" s="195">
        <v>2.3960299999999997</v>
      </c>
      <c r="J18" s="196">
        <v>0.2798200000000002</v>
      </c>
      <c r="K18" s="192">
        <v>95.0783889999999</v>
      </c>
      <c r="M18" s="193"/>
      <c r="N18" s="193"/>
      <c r="O18" s="193"/>
      <c r="P18" s="193"/>
    </row>
    <row r="19" spans="1:16" ht="15">
      <c r="A19" s="187" t="s">
        <v>374</v>
      </c>
      <c r="B19" s="194">
        <f>210.553709-8</f>
        <v>202.553709</v>
      </c>
      <c r="C19" s="195">
        <v>152.76851499999998</v>
      </c>
      <c r="D19" s="195">
        <v>7.750538999999999</v>
      </c>
      <c r="E19" s="196">
        <v>11.290357</v>
      </c>
      <c r="F19" s="191">
        <f t="shared" si="1"/>
        <v>381.3386051</v>
      </c>
      <c r="G19" s="194">
        <f>32.183677-8</f>
        <v>24.183677000000003</v>
      </c>
      <c r="H19" s="195">
        <v>-35.70801800000001</v>
      </c>
      <c r="I19" s="195">
        <v>-0.41761599999999977</v>
      </c>
      <c r="J19" s="196">
        <v>-3.9138139999999986</v>
      </c>
      <c r="K19" s="192">
        <f>-8.23162539999993-8</f>
        <v>-16.231625399999928</v>
      </c>
      <c r="M19" s="193"/>
      <c r="N19" s="193"/>
      <c r="O19" s="193"/>
      <c r="P19" s="193"/>
    </row>
    <row r="20" spans="1:16" ht="15">
      <c r="A20" s="197" t="s">
        <v>375</v>
      </c>
      <c r="B20" s="194">
        <v>540</v>
      </c>
      <c r="C20" s="195">
        <v>280</v>
      </c>
      <c r="D20" s="195"/>
      <c r="E20" s="196">
        <v>25</v>
      </c>
      <c r="F20" s="217">
        <f t="shared" si="1"/>
        <v>845</v>
      </c>
      <c r="G20" s="198">
        <v>-80</v>
      </c>
      <c r="H20" s="199">
        <v>-220</v>
      </c>
      <c r="I20" s="199">
        <v>0</v>
      </c>
      <c r="J20" s="200">
        <v>-30</v>
      </c>
      <c r="K20" s="202">
        <v>-330</v>
      </c>
      <c r="M20" s="193"/>
      <c r="N20" s="193"/>
      <c r="O20" s="193"/>
      <c r="P20" s="193"/>
    </row>
    <row r="21" spans="1:12" ht="15">
      <c r="A21" s="203" t="s">
        <v>239</v>
      </c>
      <c r="B21" s="204">
        <f>SUM(B16:B20)</f>
        <v>4909.750275</v>
      </c>
      <c r="C21" s="204">
        <f>SUM(C16:C20)</f>
        <v>3368.716394</v>
      </c>
      <c r="D21" s="204">
        <f>SUM(D16:D20)</f>
        <v>192.263058</v>
      </c>
      <c r="E21" s="204">
        <f>SUM(E16:E20)</f>
        <v>110.690258</v>
      </c>
      <c r="F21" s="218">
        <f t="shared" si="1"/>
        <v>8754.456737200002</v>
      </c>
      <c r="G21" s="206">
        <f>SUM(G16:G20)</f>
        <v>58.079803999999854</v>
      </c>
      <c r="H21" s="204">
        <f>SUM(H16:H20)</f>
        <v>-125.27969900000014</v>
      </c>
      <c r="I21" s="204">
        <f>SUM(I16:I20)</f>
        <v>6.696004000000001</v>
      </c>
      <c r="J21" s="207">
        <f>SUM(J16:J20)</f>
        <v>-29.969981</v>
      </c>
      <c r="K21" s="208">
        <f>SUM(K16:K20)</f>
        <v>-84.44746840000067</v>
      </c>
      <c r="L21" s="41"/>
    </row>
    <row r="22" spans="1:11" ht="15">
      <c r="A22" s="187"/>
      <c r="B22" s="209"/>
      <c r="C22" s="209"/>
      <c r="D22" s="209"/>
      <c r="E22" s="209"/>
      <c r="F22" s="209"/>
      <c r="G22" s="209"/>
      <c r="H22" s="209"/>
      <c r="I22" s="209"/>
      <c r="J22" s="209"/>
      <c r="K22" s="192"/>
    </row>
    <row r="23" spans="1:11" ht="15">
      <c r="A23" s="219" t="s">
        <v>240</v>
      </c>
      <c r="B23" s="220"/>
      <c r="C23" s="220"/>
      <c r="D23" s="220"/>
      <c r="E23" s="220"/>
      <c r="F23" s="220"/>
      <c r="G23" s="209"/>
      <c r="H23" s="209"/>
      <c r="I23" s="209"/>
      <c r="J23" s="209"/>
      <c r="K23" s="221"/>
    </row>
    <row r="24" spans="1:16" ht="15">
      <c r="A24" s="216" t="s">
        <v>611</v>
      </c>
      <c r="B24" s="188">
        <v>473.923462</v>
      </c>
      <c r="C24" s="189">
        <v>211</v>
      </c>
      <c r="D24" s="189">
        <v>30</v>
      </c>
      <c r="E24" s="190">
        <v>25.715972</v>
      </c>
      <c r="F24" s="222">
        <f aca="true" t="shared" si="2" ref="F24:F29">B24+C24+D24*1.9+E24</f>
        <v>767.6394339999999</v>
      </c>
      <c r="G24" s="188">
        <v>20.990702999999996</v>
      </c>
      <c r="H24" s="189">
        <v>40.18693099999999</v>
      </c>
      <c r="I24" s="189">
        <v>5.324440000000003</v>
      </c>
      <c r="J24" s="190">
        <v>1.5294120000000007</v>
      </c>
      <c r="K24" s="192">
        <v>72.82348200000001</v>
      </c>
      <c r="M24" s="193"/>
      <c r="N24" s="193"/>
      <c r="O24" s="193"/>
      <c r="P24" s="193"/>
    </row>
    <row r="25" spans="1:16" ht="15">
      <c r="A25" s="187" t="s">
        <v>372</v>
      </c>
      <c r="B25" s="194">
        <v>152.13491299999998</v>
      </c>
      <c r="C25" s="195">
        <v>497.739059</v>
      </c>
      <c r="D25" s="195">
        <v>41.277473</v>
      </c>
      <c r="E25" s="196">
        <v>13.601528000000002</v>
      </c>
      <c r="F25" s="191">
        <f t="shared" si="2"/>
        <v>741.9026987</v>
      </c>
      <c r="G25" s="194">
        <v>-27.126312999999925</v>
      </c>
      <c r="H25" s="195">
        <v>-19.65156899999988</v>
      </c>
      <c r="I25" s="195">
        <v>-3.0594759999999965</v>
      </c>
      <c r="J25" s="196">
        <v>-1.203721999999999</v>
      </c>
      <c r="K25" s="192">
        <v>-53.79460839999979</v>
      </c>
      <c r="M25" s="193"/>
      <c r="N25" s="193"/>
      <c r="O25" s="193"/>
      <c r="P25" s="193"/>
    </row>
    <row r="26" spans="1:16" ht="15">
      <c r="A26" s="187" t="s">
        <v>373</v>
      </c>
      <c r="B26" s="194">
        <v>39.43522300000001</v>
      </c>
      <c r="C26" s="195">
        <v>65.59077900000001</v>
      </c>
      <c r="D26" s="195">
        <v>11.868155</v>
      </c>
      <c r="E26" s="196">
        <v>3.7438089999999997</v>
      </c>
      <c r="F26" s="191">
        <f t="shared" si="2"/>
        <v>131.3193055</v>
      </c>
      <c r="G26" s="194">
        <v>-0.45568099999999134</v>
      </c>
      <c r="H26" s="195">
        <v>-0.07167899999998895</v>
      </c>
      <c r="I26" s="195">
        <v>-1.6450569999999995</v>
      </c>
      <c r="J26" s="196">
        <v>2.363809</v>
      </c>
      <c r="K26" s="192">
        <v>-1.289159299999966</v>
      </c>
      <c r="M26" s="193"/>
      <c r="N26" s="193"/>
      <c r="O26" s="193"/>
      <c r="P26" s="193"/>
    </row>
    <row r="27" spans="1:16" ht="15">
      <c r="A27" s="187" t="s">
        <v>374</v>
      </c>
      <c r="B27" s="194">
        <v>52.341993</v>
      </c>
      <c r="C27" s="195">
        <v>186.96032000000002</v>
      </c>
      <c r="D27" s="195">
        <v>4.075</v>
      </c>
      <c r="E27" s="196">
        <v>4.7219999999999995</v>
      </c>
      <c r="F27" s="191">
        <f t="shared" si="2"/>
        <v>251.76681300000004</v>
      </c>
      <c r="G27" s="194">
        <v>23.111393000000007</v>
      </c>
      <c r="H27" s="195">
        <v>-31.013679999999965</v>
      </c>
      <c r="I27" s="195">
        <v>-3.5719760000000003</v>
      </c>
      <c r="J27" s="196">
        <v>-0.5329050000000013</v>
      </c>
      <c r="K27" s="192">
        <v>-15.22194639999995</v>
      </c>
      <c r="M27" s="193"/>
      <c r="N27" s="193"/>
      <c r="O27" s="193"/>
      <c r="P27" s="193"/>
    </row>
    <row r="28" spans="1:16" ht="15">
      <c r="A28" s="197" t="s">
        <v>375</v>
      </c>
      <c r="B28" s="194">
        <v>285</v>
      </c>
      <c r="C28" s="195">
        <v>455</v>
      </c>
      <c r="D28" s="195"/>
      <c r="E28" s="196">
        <v>40</v>
      </c>
      <c r="F28" s="217">
        <f t="shared" si="2"/>
        <v>780</v>
      </c>
      <c r="G28" s="198">
        <v>60</v>
      </c>
      <c r="H28" s="199">
        <v>-370</v>
      </c>
      <c r="I28" s="199">
        <v>0</v>
      </c>
      <c r="J28" s="200">
        <v>-105</v>
      </c>
      <c r="K28" s="202">
        <v>-415</v>
      </c>
      <c r="M28" s="193"/>
      <c r="N28" s="193"/>
      <c r="O28" s="193"/>
      <c r="P28" s="193"/>
    </row>
    <row r="29" spans="1:12" ht="15">
      <c r="A29" s="203" t="s">
        <v>239</v>
      </c>
      <c r="B29" s="204">
        <f>SUM(B24:B28)</f>
        <v>1002.835591</v>
      </c>
      <c r="C29" s="204">
        <f>SUM(C24:C28)</f>
        <v>1416.290158</v>
      </c>
      <c r="D29" s="204">
        <f>SUM(D24:D28)</f>
        <v>87.220628</v>
      </c>
      <c r="E29" s="204">
        <f>SUM(E24:E28)</f>
        <v>87.783309</v>
      </c>
      <c r="F29" s="218">
        <f t="shared" si="2"/>
        <v>2672.6282512</v>
      </c>
      <c r="G29" s="206">
        <f>SUM(G24:G28)</f>
        <v>76.5201020000001</v>
      </c>
      <c r="H29" s="204">
        <f>SUM(H24:H28)</f>
        <v>-380.54999699999985</v>
      </c>
      <c r="I29" s="204">
        <f>SUM(I24:I28)</f>
        <v>-2.9520689999999936</v>
      </c>
      <c r="J29" s="207">
        <f>SUM(J24:J28)</f>
        <v>-102.843406</v>
      </c>
      <c r="K29" s="208">
        <f>SUM(K24:K28)</f>
        <v>-412.4822320999997</v>
      </c>
      <c r="L29" s="41"/>
    </row>
    <row r="30" spans="1:11" ht="15">
      <c r="A30" s="187"/>
      <c r="B30" s="209"/>
      <c r="C30" s="209"/>
      <c r="D30" s="209"/>
      <c r="E30" s="209"/>
      <c r="F30" s="209"/>
      <c r="G30" s="209"/>
      <c r="H30" s="209"/>
      <c r="I30" s="209"/>
      <c r="J30" s="209"/>
      <c r="K30" s="223"/>
    </row>
    <row r="31" spans="1:11" ht="15">
      <c r="A31" s="219" t="s">
        <v>241</v>
      </c>
      <c r="B31" s="220"/>
      <c r="C31" s="220"/>
      <c r="D31" s="220"/>
      <c r="E31" s="220"/>
      <c r="F31" s="220"/>
      <c r="G31" s="224"/>
      <c r="H31" s="224"/>
      <c r="I31" s="224"/>
      <c r="J31" s="224"/>
      <c r="K31" s="221"/>
    </row>
    <row r="32" spans="1:16" ht="15">
      <c r="A32" s="216" t="s">
        <v>611</v>
      </c>
      <c r="B32" s="188">
        <v>0</v>
      </c>
      <c r="C32" s="189">
        <v>10.80915</v>
      </c>
      <c r="D32" s="189">
        <v>0.56933</v>
      </c>
      <c r="E32" s="190">
        <v>2.057276</v>
      </c>
      <c r="F32" s="225">
        <f>B32+C32+D32*1.9+E32</f>
        <v>13.948153</v>
      </c>
      <c r="G32" s="194">
        <v>0</v>
      </c>
      <c r="H32" s="195">
        <v>4.9994570000000005</v>
      </c>
      <c r="I32" s="195">
        <v>0.25264699999999995</v>
      </c>
      <c r="J32" s="196">
        <v>0.8418049999999999</v>
      </c>
      <c r="K32" s="192">
        <v>6.3212912999999995</v>
      </c>
      <c r="M32" s="193"/>
      <c r="N32" s="193"/>
      <c r="O32" s="193"/>
      <c r="P32" s="193"/>
    </row>
    <row r="33" spans="1:16" ht="15">
      <c r="A33" s="187" t="s">
        <v>372</v>
      </c>
      <c r="B33" s="194">
        <v>30.55566</v>
      </c>
      <c r="C33" s="195">
        <v>157.06186000000002</v>
      </c>
      <c r="D33" s="195">
        <v>6.163482</v>
      </c>
      <c r="E33" s="196">
        <v>16.065914</v>
      </c>
      <c r="F33" s="226">
        <f>B33+C33+D33*1.9+E33</f>
        <v>215.3940498</v>
      </c>
      <c r="G33" s="194">
        <v>0</v>
      </c>
      <c r="H33" s="195">
        <v>-5.0314569999999605</v>
      </c>
      <c r="I33" s="195">
        <v>-0.2484990000000007</v>
      </c>
      <c r="J33" s="196">
        <v>-0.8418050000000008</v>
      </c>
      <c r="K33" s="192">
        <v>-6.345410099999981</v>
      </c>
      <c r="M33" s="193"/>
      <c r="N33" s="193"/>
      <c r="O33" s="193"/>
      <c r="P33" s="193"/>
    </row>
    <row r="34" spans="1:16" ht="15">
      <c r="A34" s="187" t="s">
        <v>373</v>
      </c>
      <c r="B34" s="194">
        <v>0</v>
      </c>
      <c r="C34" s="195">
        <v>3.57</v>
      </c>
      <c r="D34" s="195">
        <v>0.185</v>
      </c>
      <c r="E34" s="196">
        <v>0.484</v>
      </c>
      <c r="F34" s="226">
        <f>B34+C34+D34*1.9+E34</f>
        <v>4.4055</v>
      </c>
      <c r="G34" s="194">
        <v>0</v>
      </c>
      <c r="H34" s="195">
        <v>-3.2999999999999994</v>
      </c>
      <c r="I34" s="195">
        <v>0</v>
      </c>
      <c r="J34" s="196">
        <v>-0.16000000000000003</v>
      </c>
      <c r="K34" s="192">
        <v>-3.459999999999999</v>
      </c>
      <c r="M34" s="193"/>
      <c r="N34" s="193"/>
      <c r="O34" s="193"/>
      <c r="P34" s="193"/>
    </row>
    <row r="35" spans="1:16" ht="15">
      <c r="A35" s="187" t="s">
        <v>374</v>
      </c>
      <c r="B35" s="194">
        <v>0</v>
      </c>
      <c r="C35" s="195">
        <v>17.89734</v>
      </c>
      <c r="D35" s="195">
        <v>0</v>
      </c>
      <c r="E35" s="196">
        <v>0.46599999999999997</v>
      </c>
      <c r="F35" s="226">
        <f>B35+C35+D35*1.9+E35</f>
        <v>18.36334</v>
      </c>
      <c r="G35" s="194">
        <v>0</v>
      </c>
      <c r="H35" s="195">
        <v>-29.784660000000002</v>
      </c>
      <c r="I35" s="195">
        <v>0</v>
      </c>
      <c r="J35" s="196">
        <v>-3.5040000000000004</v>
      </c>
      <c r="K35" s="192">
        <v>-33.28866</v>
      </c>
      <c r="M35" s="193"/>
      <c r="N35" s="193"/>
      <c r="O35" s="193"/>
      <c r="P35" s="193"/>
    </row>
    <row r="36" spans="1:16" ht="15">
      <c r="A36" s="197" t="s">
        <v>375</v>
      </c>
      <c r="B36" s="194">
        <v>375</v>
      </c>
      <c r="C36" s="195">
        <v>520</v>
      </c>
      <c r="D36" s="195"/>
      <c r="E36" s="196">
        <v>50</v>
      </c>
      <c r="F36" s="227">
        <f>B36+C36+D36*1.9+E36</f>
        <v>945</v>
      </c>
      <c r="G36" s="198">
        <v>20</v>
      </c>
      <c r="H36" s="199">
        <v>20</v>
      </c>
      <c r="I36" s="199">
        <v>0</v>
      </c>
      <c r="J36" s="200">
        <v>-5</v>
      </c>
      <c r="K36" s="202">
        <v>35</v>
      </c>
      <c r="M36" s="193"/>
      <c r="N36" s="193"/>
      <c r="O36" s="193"/>
      <c r="P36" s="193"/>
    </row>
    <row r="37" spans="1:12" ht="15.75" thickBot="1">
      <c r="A37" s="228" t="s">
        <v>239</v>
      </c>
      <c r="B37" s="229">
        <f aca="true" t="shared" si="3" ref="B37:K37">SUM(B32:B36)</f>
        <v>405.55566</v>
      </c>
      <c r="C37" s="230">
        <f t="shared" si="3"/>
        <v>709.33835</v>
      </c>
      <c r="D37" s="230">
        <f t="shared" si="3"/>
        <v>6.917812</v>
      </c>
      <c r="E37" s="231">
        <f t="shared" si="3"/>
        <v>69.07319000000001</v>
      </c>
      <c r="F37" s="229">
        <f t="shared" si="3"/>
        <v>1197.1110428</v>
      </c>
      <c r="G37" s="229">
        <f t="shared" si="3"/>
        <v>20</v>
      </c>
      <c r="H37" s="230">
        <f t="shared" si="3"/>
        <v>-13.11665999999996</v>
      </c>
      <c r="I37" s="230">
        <f t="shared" si="3"/>
        <v>0.004147999999999263</v>
      </c>
      <c r="J37" s="231">
        <f t="shared" si="3"/>
        <v>-8.664000000000001</v>
      </c>
      <c r="K37" s="232">
        <f t="shared" si="3"/>
        <v>-1.7727787999999833</v>
      </c>
      <c r="L37" s="41"/>
    </row>
    <row r="38" spans="1:11" ht="15">
      <c r="A38" s="233" t="s">
        <v>242</v>
      </c>
      <c r="B38" s="234"/>
      <c r="C38" s="234"/>
      <c r="D38" s="234"/>
      <c r="E38" s="234"/>
      <c r="F38" s="234"/>
      <c r="G38" s="235"/>
      <c r="H38" s="235"/>
      <c r="I38" s="236"/>
      <c r="J38" s="236"/>
      <c r="K38" s="236"/>
    </row>
    <row r="39" spans="1:49" s="237" customFormat="1" ht="15">
      <c r="A39" s="4" t="s">
        <v>244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s="237" customFormat="1" ht="15">
      <c r="A40" s="151" t="s">
        <v>245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s="237" customFormat="1" ht="15">
      <c r="A41" s="151" t="s">
        <v>89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ht="15">
      <c r="A42" s="151" t="s">
        <v>613</v>
      </c>
    </row>
    <row r="43" ht="15">
      <c r="A43" s="151" t="s">
        <v>612</v>
      </c>
    </row>
    <row r="44" ht="45">
      <c r="A44" s="360" t="s">
        <v>614</v>
      </c>
    </row>
  </sheetData>
  <sheetProtection/>
  <mergeCells count="3">
    <mergeCell ref="B4:F4"/>
    <mergeCell ref="G4:K4"/>
    <mergeCell ref="A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7109375" style="4" bestFit="1" customWidth="1"/>
    <col min="2" max="2" width="11.421875" style="4" customWidth="1"/>
    <col min="3" max="3" width="42.140625" style="4" bestFit="1" customWidth="1"/>
    <col min="4" max="8" width="11.421875" style="4" customWidth="1"/>
    <col min="9" max="9" width="12.00390625" style="4" customWidth="1"/>
    <col min="10" max="16384" width="11.421875" style="4" customWidth="1"/>
  </cols>
  <sheetData>
    <row r="1" spans="1:13" ht="15">
      <c r="A1" s="183"/>
      <c r="B1" s="3"/>
      <c r="C1" s="1"/>
      <c r="D1" s="2" t="s">
        <v>89</v>
      </c>
      <c r="E1" s="3"/>
      <c r="F1" s="3"/>
      <c r="G1" s="3"/>
      <c r="H1" s="165"/>
      <c r="I1" s="166"/>
      <c r="J1" s="154" t="s">
        <v>225</v>
      </c>
      <c r="K1" s="155"/>
      <c r="L1" s="155"/>
      <c r="M1" s="44"/>
    </row>
    <row r="2" spans="1:13" ht="15">
      <c r="A2" s="184" t="s">
        <v>0</v>
      </c>
      <c r="B2" s="173" t="s">
        <v>1</v>
      </c>
      <c r="C2" s="171"/>
      <c r="D2" s="156" t="s">
        <v>2</v>
      </c>
      <c r="E2" s="159" t="s">
        <v>3</v>
      </c>
      <c r="F2" s="159" t="s">
        <v>4</v>
      </c>
      <c r="G2" s="159" t="s">
        <v>5</v>
      </c>
      <c r="H2" s="160" t="s">
        <v>6</v>
      </c>
      <c r="I2" s="156" t="s">
        <v>2</v>
      </c>
      <c r="J2" s="159" t="s">
        <v>3</v>
      </c>
      <c r="K2" s="159" t="s">
        <v>4</v>
      </c>
      <c r="L2" s="159" t="s">
        <v>5</v>
      </c>
      <c r="M2" s="167" t="s">
        <v>6</v>
      </c>
    </row>
    <row r="3" spans="1:13" ht="17.25">
      <c r="A3" s="401" t="s">
        <v>224</v>
      </c>
      <c r="B3" s="174"/>
      <c r="C3" s="172"/>
      <c r="D3" s="161" t="s">
        <v>228</v>
      </c>
      <c r="E3" s="162" t="s">
        <v>229</v>
      </c>
      <c r="F3" s="162" t="s">
        <v>7</v>
      </c>
      <c r="G3" s="163" t="s">
        <v>228</v>
      </c>
      <c r="H3" s="164" t="s">
        <v>228</v>
      </c>
      <c r="I3" s="161" t="s">
        <v>230</v>
      </c>
      <c r="J3" s="162" t="s">
        <v>231</v>
      </c>
      <c r="K3" s="162" t="s">
        <v>7</v>
      </c>
      <c r="L3" s="163" t="s">
        <v>232</v>
      </c>
      <c r="M3" s="168" t="s">
        <v>232</v>
      </c>
    </row>
    <row r="4" spans="1:13" ht="15">
      <c r="A4" s="402"/>
      <c r="B4" s="9"/>
      <c r="C4" s="5" t="s">
        <v>8</v>
      </c>
      <c r="D4" s="8"/>
      <c r="E4" s="9"/>
      <c r="F4" s="6"/>
      <c r="G4" s="7"/>
      <c r="H4" s="5"/>
      <c r="I4" s="157"/>
      <c r="J4" s="158"/>
      <c r="K4" s="158"/>
      <c r="L4" s="158"/>
      <c r="M4" s="169"/>
    </row>
    <row r="5" spans="1:13" ht="15.75">
      <c r="A5" s="403"/>
      <c r="B5" s="175">
        <v>0</v>
      </c>
      <c r="C5" s="10" t="s">
        <v>224</v>
      </c>
      <c r="D5" s="361">
        <v>3626</v>
      </c>
      <c r="E5" s="361">
        <v>1547</v>
      </c>
      <c r="F5" s="361">
        <v>133</v>
      </c>
      <c r="G5" s="361">
        <v>95</v>
      </c>
      <c r="H5" s="362">
        <f aca="true" t="shared" si="0" ref="H5:H10">D5+E5+F5*1.9+G5</f>
        <v>5520.7</v>
      </c>
      <c r="I5" s="363">
        <v>105.0723709999993</v>
      </c>
      <c r="J5" s="364">
        <v>107.30340899999987</v>
      </c>
      <c r="K5" s="364">
        <v>8.857872000000015</v>
      </c>
      <c r="L5" s="364">
        <v>4.035763000000017</v>
      </c>
      <c r="M5" s="365">
        <v>233.24149979999947</v>
      </c>
    </row>
    <row r="6" spans="1:13" ht="15.75">
      <c r="A6" s="404" t="s">
        <v>10</v>
      </c>
      <c r="B6" s="176">
        <v>1</v>
      </c>
      <c r="C6" s="11" t="s">
        <v>9</v>
      </c>
      <c r="D6" s="366">
        <v>663.5968449999991</v>
      </c>
      <c r="E6" s="367">
        <v>1638.4341279999999</v>
      </c>
      <c r="F6" s="367">
        <v>89.89852300000007</v>
      </c>
      <c r="G6" s="367">
        <v>33.646952999999996</v>
      </c>
      <c r="H6" s="368">
        <f t="shared" si="0"/>
        <v>2506.485119699999</v>
      </c>
      <c r="I6" s="369">
        <v>-57.94089944674943</v>
      </c>
      <c r="J6" s="370">
        <v>-32.22549420067185</v>
      </c>
      <c r="K6" s="370">
        <v>-4.007045657996457</v>
      </c>
      <c r="L6" s="370">
        <v>0.2127152559710055</v>
      </c>
      <c r="M6" s="371">
        <v>-97.56706514164398</v>
      </c>
    </row>
    <row r="7" spans="1:13" ht="15.75">
      <c r="A7" s="405"/>
      <c r="B7" s="177">
        <v>2</v>
      </c>
      <c r="C7" s="12" t="s">
        <v>11</v>
      </c>
      <c r="D7" s="372">
        <v>102.00371600000001</v>
      </c>
      <c r="E7" s="373">
        <v>95.449628</v>
      </c>
      <c r="F7" s="373">
        <v>11.700615</v>
      </c>
      <c r="G7" s="373">
        <v>1.259785</v>
      </c>
      <c r="H7" s="374">
        <f t="shared" si="0"/>
        <v>220.9442975</v>
      </c>
      <c r="I7" s="363">
        <v>-3.1689911936063027</v>
      </c>
      <c r="J7" s="364">
        <v>-8.71587961575706</v>
      </c>
      <c r="K7" s="364">
        <v>-2.3766019036212054</v>
      </c>
      <c r="L7" s="364">
        <v>1.0036395163399998</v>
      </c>
      <c r="M7" s="365">
        <v>-15.396774909903655</v>
      </c>
    </row>
    <row r="8" spans="1:13" ht="15.75">
      <c r="A8" s="406"/>
      <c r="B8" s="176" t="s">
        <v>12</v>
      </c>
      <c r="C8" s="12" t="s">
        <v>13</v>
      </c>
      <c r="D8" s="375">
        <v>61.743071</v>
      </c>
      <c r="E8" s="361">
        <v>308.65515000000005</v>
      </c>
      <c r="F8" s="361">
        <v>13.224881</v>
      </c>
      <c r="G8" s="361">
        <v>0.21</v>
      </c>
      <c r="H8" s="376">
        <f t="shared" si="0"/>
        <v>395.7354949</v>
      </c>
      <c r="I8" s="377">
        <v>20.420070555484692</v>
      </c>
      <c r="J8" s="378">
        <v>37.90899156720235</v>
      </c>
      <c r="K8" s="378">
        <v>5.072219155861578</v>
      </c>
      <c r="L8" s="378">
        <v>-1.26243428558</v>
      </c>
      <c r="M8" s="379">
        <v>66.70384423324401</v>
      </c>
    </row>
    <row r="9" spans="1:13" ht="15.75">
      <c r="A9" s="185"/>
      <c r="B9" s="178"/>
      <c r="C9" s="13" t="s">
        <v>14</v>
      </c>
      <c r="D9" s="380">
        <f>SUM(D6:D8)</f>
        <v>827.3436319999992</v>
      </c>
      <c r="E9" s="380">
        <f>SUM(E6:E8)</f>
        <v>2042.538906</v>
      </c>
      <c r="F9" s="380">
        <f>SUM(F6:F8)</f>
        <v>114.82401900000006</v>
      </c>
      <c r="G9" s="380">
        <f>SUM(G6:G8)</f>
        <v>35.116738</v>
      </c>
      <c r="H9" s="362">
        <f t="shared" si="0"/>
        <v>3123.164912099999</v>
      </c>
      <c r="I9" s="363">
        <v>-40.68982008487103</v>
      </c>
      <c r="J9" s="364">
        <v>-3.03238224922643</v>
      </c>
      <c r="K9" s="364">
        <v>-1.3114284057560894</v>
      </c>
      <c r="L9" s="364">
        <v>-0.0460795132689924</v>
      </c>
      <c r="M9" s="365">
        <v>-46.259995818303196</v>
      </c>
    </row>
    <row r="10" spans="1:13" ht="15.75">
      <c r="A10" s="407" t="s">
        <v>226</v>
      </c>
      <c r="B10" s="176">
        <v>4</v>
      </c>
      <c r="C10" s="12" t="s">
        <v>15</v>
      </c>
      <c r="D10" s="366">
        <v>178.05271200000004</v>
      </c>
      <c r="E10" s="367">
        <v>175.459067</v>
      </c>
      <c r="F10" s="367">
        <v>13.358685999999999</v>
      </c>
      <c r="G10" s="367">
        <v>2.6480859999999997</v>
      </c>
      <c r="H10" s="368">
        <f t="shared" si="0"/>
        <v>381.5413684</v>
      </c>
      <c r="I10" s="369">
        <v>29.569195416149284</v>
      </c>
      <c r="J10" s="370">
        <v>83.41978452289223</v>
      </c>
      <c r="K10" s="370">
        <v>-1.4214444413429455</v>
      </c>
      <c r="L10" s="370">
        <v>0.5060732899806188</v>
      </c>
      <c r="M10" s="371">
        <v>110.7943087904705</v>
      </c>
    </row>
    <row r="11" spans="1:13" ht="15.75">
      <c r="A11" s="408"/>
      <c r="B11" s="176">
        <v>5</v>
      </c>
      <c r="C11" s="12" t="s">
        <v>16</v>
      </c>
      <c r="D11" s="372">
        <v>227.357835</v>
      </c>
      <c r="E11" s="373">
        <v>106.83353899999996</v>
      </c>
      <c r="F11" s="373">
        <v>12.790472999999999</v>
      </c>
      <c r="G11" s="373">
        <v>1.093576</v>
      </c>
      <c r="H11" s="374">
        <f aca="true" t="shared" si="1" ref="H11:H21">D11+E11+F11*1.9+G11</f>
        <v>359.5868486999999</v>
      </c>
      <c r="I11" s="363">
        <v>22.12978919012565</v>
      </c>
      <c r="J11" s="364">
        <v>-42.50528334357121</v>
      </c>
      <c r="K11" s="364">
        <v>1.0565103027921943</v>
      </c>
      <c r="L11" s="364">
        <v>-0.14444436385999992</v>
      </c>
      <c r="M11" s="365">
        <v>-18.512568942000428</v>
      </c>
    </row>
    <row r="12" spans="1:13" ht="15.75">
      <c r="A12" s="408"/>
      <c r="B12" s="176" t="s">
        <v>17</v>
      </c>
      <c r="C12" s="12" t="s">
        <v>18</v>
      </c>
      <c r="D12" s="372">
        <v>4.535</v>
      </c>
      <c r="E12" s="373">
        <v>11.5915</v>
      </c>
      <c r="F12" s="373">
        <v>1.3519999999999999</v>
      </c>
      <c r="G12" s="373">
        <v>2.21</v>
      </c>
      <c r="H12" s="374">
        <f t="shared" si="1"/>
        <v>20.9053</v>
      </c>
      <c r="I12" s="363">
        <v>-8.730990794382656</v>
      </c>
      <c r="J12" s="364">
        <v>4.074588558420696</v>
      </c>
      <c r="K12" s="364">
        <v>1.2979999999999998</v>
      </c>
      <c r="L12" s="364">
        <v>2.122</v>
      </c>
      <c r="M12" s="365">
        <v>-0.06820223596195873</v>
      </c>
    </row>
    <row r="13" spans="1:13" ht="15.75">
      <c r="A13" s="408"/>
      <c r="B13" s="175" t="s">
        <v>19</v>
      </c>
      <c r="C13" s="12" t="s">
        <v>20</v>
      </c>
      <c r="D13" s="375">
        <v>140</v>
      </c>
      <c r="E13" s="361">
        <v>70</v>
      </c>
      <c r="F13" s="361"/>
      <c r="G13" s="361"/>
      <c r="H13" s="376">
        <f t="shared" si="1"/>
        <v>210</v>
      </c>
      <c r="I13" s="363">
        <v>-20</v>
      </c>
      <c r="J13" s="364">
        <v>0</v>
      </c>
      <c r="K13" s="364">
        <v>0</v>
      </c>
      <c r="L13" s="364">
        <v>0</v>
      </c>
      <c r="M13" s="365">
        <v>-20</v>
      </c>
    </row>
    <row r="14" spans="1:13" ht="15.75">
      <c r="A14" s="408"/>
      <c r="B14" s="179"/>
      <c r="C14" s="13" t="s">
        <v>21</v>
      </c>
      <c r="D14" s="380">
        <f>SUM(D10:D13)</f>
        <v>549.945547</v>
      </c>
      <c r="E14" s="380">
        <f>SUM(E10:E13)</f>
        <v>363.884106</v>
      </c>
      <c r="F14" s="380">
        <f>SUM(F10:F13)</f>
        <v>27.501158999999998</v>
      </c>
      <c r="G14" s="380">
        <f>SUM(G10:G13)</f>
        <v>5.951662</v>
      </c>
      <c r="H14" s="381">
        <f t="shared" si="1"/>
        <v>972.0335171</v>
      </c>
      <c r="I14" s="382">
        <v>22.967993811892256</v>
      </c>
      <c r="J14" s="383">
        <v>44.98908973774172</v>
      </c>
      <c r="K14" s="383">
        <v>0.9330658614492506</v>
      </c>
      <c r="L14" s="383">
        <v>2.483628926120619</v>
      </c>
      <c r="M14" s="384">
        <v>72.21353761250816</v>
      </c>
    </row>
    <row r="15" spans="1:13" ht="15.75">
      <c r="A15" s="408"/>
      <c r="B15" s="180"/>
      <c r="C15" s="14" t="s">
        <v>22</v>
      </c>
      <c r="D15" s="372"/>
      <c r="E15" s="373"/>
      <c r="F15" s="373"/>
      <c r="G15" s="373"/>
      <c r="H15" s="374"/>
      <c r="I15" s="369" t="s">
        <v>89</v>
      </c>
      <c r="J15" s="370"/>
      <c r="K15" s="370"/>
      <c r="L15" s="370"/>
      <c r="M15" s="371"/>
    </row>
    <row r="16" spans="1:13" ht="15.75">
      <c r="A16" s="408"/>
      <c r="B16" s="176">
        <v>4</v>
      </c>
      <c r="C16" s="12" t="s">
        <v>15</v>
      </c>
      <c r="D16" s="372">
        <v>113.00540400000001</v>
      </c>
      <c r="E16" s="373">
        <v>138.722709</v>
      </c>
      <c r="F16" s="373">
        <v>4.672757</v>
      </c>
      <c r="G16" s="373">
        <v>5.824277</v>
      </c>
      <c r="H16" s="374">
        <v>272.03062829999993</v>
      </c>
      <c r="I16" s="363">
        <v>28.163187280752325</v>
      </c>
      <c r="J16" s="364">
        <v>-29.179492459817794</v>
      </c>
      <c r="K16" s="364">
        <v>-1.3210890073411612</v>
      </c>
      <c r="L16" s="364">
        <v>2.709885566568378</v>
      </c>
      <c r="M16" s="365">
        <v>4.783511273554609</v>
      </c>
    </row>
    <row r="17" spans="1:13" ht="15.75">
      <c r="A17" s="408"/>
      <c r="B17" s="176">
        <v>5</v>
      </c>
      <c r="C17" s="12" t="s">
        <v>16</v>
      </c>
      <c r="D17" s="372">
        <v>50.396848</v>
      </c>
      <c r="E17" s="373">
        <v>144</v>
      </c>
      <c r="F17" s="373">
        <v>4.888846</v>
      </c>
      <c r="G17" s="373">
        <v>6.498780000000001</v>
      </c>
      <c r="H17" s="374">
        <f t="shared" si="1"/>
        <v>210.1844354</v>
      </c>
      <c r="I17" s="363">
        <v>-12.082545648162402</v>
      </c>
      <c r="J17" s="364">
        <v>-8.136513153136463</v>
      </c>
      <c r="K17" s="364">
        <v>-3.7324397464789874</v>
      </c>
      <c r="L17" s="364">
        <v>-8.403905242516796</v>
      </c>
      <c r="M17" s="365">
        <v>-35.714599562125755</v>
      </c>
    </row>
    <row r="18" spans="1:13" ht="15.75">
      <c r="A18" s="409"/>
      <c r="B18" s="175" t="s">
        <v>17</v>
      </c>
      <c r="C18" s="12" t="s">
        <v>23</v>
      </c>
      <c r="D18" s="375">
        <f>86.52687+5</f>
        <v>91.52687</v>
      </c>
      <c r="E18" s="361">
        <f>72.316384+0.6</f>
        <v>72.916384</v>
      </c>
      <c r="F18" s="361">
        <v>1.7</v>
      </c>
      <c r="G18" s="361">
        <v>4.1553</v>
      </c>
      <c r="H18" s="376">
        <v>166.228554</v>
      </c>
      <c r="I18" s="377">
        <v>31.24787</v>
      </c>
      <c r="J18" s="378">
        <v>-61.178616000000034</v>
      </c>
      <c r="K18" s="378">
        <v>0.5</v>
      </c>
      <c r="L18" s="378">
        <v>-2.2566999999999995</v>
      </c>
      <c r="M18" s="379">
        <v>-36.83744600000003</v>
      </c>
    </row>
    <row r="19" spans="1:13" ht="15.75">
      <c r="A19" s="185"/>
      <c r="B19" s="179"/>
      <c r="C19" s="13" t="s">
        <v>24</v>
      </c>
      <c r="D19" s="380">
        <f>SUM(D16:D18)</f>
        <v>254.929122</v>
      </c>
      <c r="E19" s="380">
        <f>SUM(E16:E18)</f>
        <v>355.639093</v>
      </c>
      <c r="F19" s="380">
        <f>SUM(F16:F18)</f>
        <v>11.261603</v>
      </c>
      <c r="G19" s="380">
        <f>SUM(G16:G18)</f>
        <v>16.478357000000003</v>
      </c>
      <c r="H19" s="374">
        <f t="shared" si="1"/>
        <v>648.4436177</v>
      </c>
      <c r="I19" s="363">
        <v>47.32851163258994</v>
      </c>
      <c r="J19" s="364">
        <v>-98.49462161295429</v>
      </c>
      <c r="K19" s="364">
        <v>-4.553528753820148</v>
      </c>
      <c r="L19" s="364">
        <v>-7.950719675948413</v>
      </c>
      <c r="M19" s="365">
        <v>-67.76853428857112</v>
      </c>
    </row>
    <row r="20" spans="1:13" ht="15.75">
      <c r="A20" s="410" t="s">
        <v>227</v>
      </c>
      <c r="B20" s="181"/>
      <c r="C20" s="15"/>
      <c r="D20" s="366"/>
      <c r="E20" s="367"/>
      <c r="F20" s="367"/>
      <c r="G20" s="367"/>
      <c r="H20" s="368">
        <f t="shared" si="1"/>
        <v>0</v>
      </c>
      <c r="I20" s="369">
        <v>0</v>
      </c>
      <c r="J20" s="370">
        <v>0</v>
      </c>
      <c r="K20" s="370">
        <v>0</v>
      </c>
      <c r="L20" s="370">
        <v>0</v>
      </c>
      <c r="M20" s="371">
        <v>0</v>
      </c>
    </row>
    <row r="21" spans="1:13" ht="15.75">
      <c r="A21" s="411"/>
      <c r="B21" s="175" t="s">
        <v>25</v>
      </c>
      <c r="C21" s="16" t="s">
        <v>26</v>
      </c>
      <c r="D21" s="375">
        <v>1200</v>
      </c>
      <c r="E21" s="361">
        <v>1255</v>
      </c>
      <c r="F21" s="361"/>
      <c r="G21" s="361">
        <v>115</v>
      </c>
      <c r="H21" s="376">
        <f t="shared" si="1"/>
        <v>2570</v>
      </c>
      <c r="I21" s="377">
        <v>0</v>
      </c>
      <c r="J21" s="378">
        <v>-570</v>
      </c>
      <c r="K21" s="378">
        <v>0</v>
      </c>
      <c r="L21" s="378">
        <v>-140</v>
      </c>
      <c r="M21" s="379">
        <v>-710</v>
      </c>
    </row>
    <row r="22" spans="1:13" s="170" customFormat="1" ht="15.75">
      <c r="A22" s="184"/>
      <c r="B22" s="180"/>
      <c r="C22" s="17" t="s">
        <v>27</v>
      </c>
      <c r="D22" s="385">
        <f>D5+D9+D14+D19+D21</f>
        <v>6458.218300999999</v>
      </c>
      <c r="E22" s="386">
        <f>E5+E9+E14+E19+E21</f>
        <v>5564.062105</v>
      </c>
      <c r="F22" s="386">
        <f>F5+F9+F14+F19+F21</f>
        <v>286.58678100000003</v>
      </c>
      <c r="G22" s="386">
        <f>G5+G9+G14+G19+G21</f>
        <v>267.546757</v>
      </c>
      <c r="H22" s="374">
        <f>D22+E22+F22*1.9+G22</f>
        <v>12834.342046899998</v>
      </c>
      <c r="I22" s="387">
        <v>134.6790563596105</v>
      </c>
      <c r="J22" s="388">
        <v>-519.2345051244392</v>
      </c>
      <c r="K22" s="388">
        <v>3.9259807018730157</v>
      </c>
      <c r="L22" s="388">
        <v>-141.47740726309672</v>
      </c>
      <c r="M22" s="371">
        <v>-518.5734926943696</v>
      </c>
    </row>
    <row r="23" spans="1:13" ht="16.5" thickBot="1">
      <c r="A23" s="186"/>
      <c r="B23" s="182"/>
      <c r="C23" s="18" t="s">
        <v>28</v>
      </c>
      <c r="D23" s="389">
        <f>D22-D5</f>
        <v>2832.218300999999</v>
      </c>
      <c r="E23" s="390">
        <f>E22-E5</f>
        <v>4017.062105</v>
      </c>
      <c r="F23" s="390">
        <f>F22-F5</f>
        <v>153.58678100000003</v>
      </c>
      <c r="G23" s="390">
        <f>G22-G5</f>
        <v>172.546757</v>
      </c>
      <c r="H23" s="391">
        <f>H22-H5</f>
        <v>7313.642046899998</v>
      </c>
      <c r="I23" s="392">
        <v>29.60668535961122</v>
      </c>
      <c r="J23" s="393">
        <v>-626.5379141244393</v>
      </c>
      <c r="K23" s="393">
        <v>-4.931891298126999</v>
      </c>
      <c r="L23" s="393">
        <v>-145.51317026309675</v>
      </c>
      <c r="M23" s="394">
        <v>-751.8149924943691</v>
      </c>
    </row>
    <row r="25" spans="1:8" ht="21">
      <c r="A25" s="151" t="s">
        <v>603</v>
      </c>
      <c r="E25" s="19"/>
      <c r="F25" s="19"/>
      <c r="G25" s="19"/>
      <c r="H25" s="19"/>
    </row>
  </sheetData>
  <sheetProtection/>
  <mergeCells count="4">
    <mergeCell ref="A3:A5"/>
    <mergeCell ref="A6:A8"/>
    <mergeCell ref="A10:A18"/>
    <mergeCell ref="A20:A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64" customWidth="1"/>
    <col min="2" max="2" width="17.57421875" style="64" bestFit="1" customWidth="1"/>
    <col min="3" max="4" width="11.421875" style="64" customWidth="1"/>
    <col min="5" max="5" width="41.00390625" style="64" customWidth="1"/>
    <col min="6" max="6" width="18.140625" style="64" bestFit="1" customWidth="1"/>
    <col min="7" max="16384" width="11.421875" style="64" customWidth="1"/>
  </cols>
  <sheetData>
    <row r="1" ht="15.75">
      <c r="B1" s="307" t="s">
        <v>361</v>
      </c>
    </row>
    <row r="2" ht="15">
      <c r="B2" s="308" t="s">
        <v>362</v>
      </c>
    </row>
    <row r="3" ht="12.75" thickBot="1"/>
    <row r="4" spans="2:6" s="91" customFormat="1" ht="24">
      <c r="B4" s="239" t="s">
        <v>29</v>
      </c>
      <c r="C4" s="240" t="s">
        <v>268</v>
      </c>
      <c r="D4" s="24" t="s">
        <v>135</v>
      </c>
      <c r="E4" s="24" t="s">
        <v>269</v>
      </c>
      <c r="F4" s="241" t="s">
        <v>270</v>
      </c>
    </row>
    <row r="5" spans="2:6" s="91" customFormat="1" ht="14.25" thickBot="1">
      <c r="B5" s="242"/>
      <c r="C5" s="243" t="s">
        <v>271</v>
      </c>
      <c r="D5" s="67"/>
      <c r="E5" s="67"/>
      <c r="F5" s="244" t="s">
        <v>272</v>
      </c>
    </row>
    <row r="6" spans="2:6" s="91" customFormat="1" ht="12">
      <c r="B6" s="245" t="s">
        <v>49</v>
      </c>
      <c r="C6" s="246">
        <v>9.2822684</v>
      </c>
      <c r="D6" s="247">
        <v>1990</v>
      </c>
      <c r="E6" s="248" t="s">
        <v>273</v>
      </c>
      <c r="F6" s="249" t="s">
        <v>274</v>
      </c>
    </row>
    <row r="7" spans="2:8" s="91" customFormat="1" ht="12">
      <c r="B7" s="250" t="s">
        <v>50</v>
      </c>
      <c r="C7" s="251">
        <v>44.612909</v>
      </c>
      <c r="D7" s="252">
        <v>1998</v>
      </c>
      <c r="E7" s="253" t="s">
        <v>275</v>
      </c>
      <c r="F7" s="254" t="s">
        <v>276</v>
      </c>
      <c r="H7" s="90"/>
    </row>
    <row r="8" spans="2:8" ht="12">
      <c r="B8" s="250" t="s">
        <v>51</v>
      </c>
      <c r="C8" s="251">
        <v>71.50765200000001</v>
      </c>
      <c r="D8" s="252">
        <v>1967</v>
      </c>
      <c r="E8" s="253" t="s">
        <v>277</v>
      </c>
      <c r="F8" s="255" t="s">
        <v>278</v>
      </c>
      <c r="H8" s="75"/>
    </row>
    <row r="9" spans="2:8" ht="12">
      <c r="B9" s="250" t="s">
        <v>52</v>
      </c>
      <c r="C9" s="251">
        <v>0.91991</v>
      </c>
      <c r="D9" s="252">
        <v>1989</v>
      </c>
      <c r="E9" s="253" t="s">
        <v>279</v>
      </c>
      <c r="F9" s="254" t="s">
        <v>52</v>
      </c>
      <c r="H9" s="75"/>
    </row>
    <row r="10" spans="2:8" ht="12">
      <c r="B10" s="250" t="s">
        <v>53</v>
      </c>
      <c r="C10" s="251">
        <v>62.37881839999999</v>
      </c>
      <c r="D10" s="252">
        <v>1980</v>
      </c>
      <c r="E10" s="253" t="s">
        <v>273</v>
      </c>
      <c r="F10" s="254" t="s">
        <v>53</v>
      </c>
      <c r="H10" s="75"/>
    </row>
    <row r="11" spans="2:8" ht="12">
      <c r="B11" s="250" t="s">
        <v>54</v>
      </c>
      <c r="C11" s="251">
        <v>149.57154400000002</v>
      </c>
      <c r="D11" s="252">
        <v>1984</v>
      </c>
      <c r="E11" s="253" t="s">
        <v>280</v>
      </c>
      <c r="F11" s="255" t="s">
        <v>281</v>
      </c>
      <c r="H11" s="75"/>
    </row>
    <row r="12" spans="2:8" ht="12">
      <c r="B12" s="250" t="s">
        <v>55</v>
      </c>
      <c r="C12" s="251">
        <v>720.551203</v>
      </c>
      <c r="D12" s="252">
        <v>1969</v>
      </c>
      <c r="E12" s="253" t="s">
        <v>282</v>
      </c>
      <c r="F12" s="255" t="s">
        <v>283</v>
      </c>
      <c r="H12" s="75"/>
    </row>
    <row r="13" spans="2:8" ht="12">
      <c r="B13" s="250" t="s">
        <v>56</v>
      </c>
      <c r="C13" s="251">
        <v>185.6049161</v>
      </c>
      <c r="D13" s="252">
        <v>1970</v>
      </c>
      <c r="E13" s="253" t="s">
        <v>282</v>
      </c>
      <c r="F13" s="255" t="s">
        <v>283</v>
      </c>
      <c r="H13" s="75"/>
    </row>
    <row r="14" spans="2:8" ht="12">
      <c r="B14" s="250" t="s">
        <v>57</v>
      </c>
      <c r="C14" s="251">
        <v>15.4862592</v>
      </c>
      <c r="D14" s="252">
        <v>1988</v>
      </c>
      <c r="E14" s="253" t="s">
        <v>282</v>
      </c>
      <c r="F14" s="255" t="s">
        <v>283</v>
      </c>
      <c r="H14" s="75"/>
    </row>
    <row r="15" spans="2:8" ht="12">
      <c r="B15" s="250" t="s">
        <v>58</v>
      </c>
      <c r="C15" s="251">
        <v>0.476178</v>
      </c>
      <c r="D15" s="252">
        <v>1991</v>
      </c>
      <c r="E15" s="253" t="s">
        <v>284</v>
      </c>
      <c r="F15" s="254" t="s">
        <v>58</v>
      </c>
      <c r="H15" s="75"/>
    </row>
    <row r="16" spans="2:8" ht="12">
      <c r="B16" s="250" t="s">
        <v>59</v>
      </c>
      <c r="C16" s="251">
        <v>36.457</v>
      </c>
      <c r="D16" s="252">
        <v>1992</v>
      </c>
      <c r="E16" s="253" t="s">
        <v>273</v>
      </c>
      <c r="F16" s="255" t="s">
        <v>285</v>
      </c>
      <c r="H16" s="75"/>
    </row>
    <row r="17" spans="2:8" ht="13.5">
      <c r="B17" s="250" t="s">
        <v>286</v>
      </c>
      <c r="C17" s="251">
        <v>5.1381825999999995</v>
      </c>
      <c r="D17" s="252">
        <v>1985</v>
      </c>
      <c r="E17" s="253" t="s">
        <v>287</v>
      </c>
      <c r="F17" s="254">
        <v>292</v>
      </c>
      <c r="H17" s="75"/>
    </row>
    <row r="18" spans="2:8" ht="12">
      <c r="B18" s="250" t="s">
        <v>60</v>
      </c>
      <c r="C18" s="251">
        <v>3.96733</v>
      </c>
      <c r="D18" s="252">
        <v>2004</v>
      </c>
      <c r="E18" s="253" t="s">
        <v>273</v>
      </c>
      <c r="F18" s="254" t="s">
        <v>60</v>
      </c>
      <c r="H18" s="75"/>
    </row>
    <row r="19" spans="2:8" ht="12">
      <c r="B19" s="250" t="s">
        <v>61</v>
      </c>
      <c r="C19" s="251">
        <v>55.198</v>
      </c>
      <c r="D19" s="252">
        <v>1989</v>
      </c>
      <c r="E19" s="253" t="s">
        <v>288</v>
      </c>
      <c r="F19" s="254">
        <v>153</v>
      </c>
      <c r="H19" s="75"/>
    </row>
    <row r="20" spans="2:8" ht="12">
      <c r="B20" s="250" t="s">
        <v>62</v>
      </c>
      <c r="C20" s="251">
        <v>8.73</v>
      </c>
      <c r="D20" s="252">
        <v>1995</v>
      </c>
      <c r="E20" s="253" t="s">
        <v>273</v>
      </c>
      <c r="F20" s="254" t="s">
        <v>289</v>
      </c>
      <c r="H20" s="75"/>
    </row>
    <row r="21" spans="2:8" ht="13.5">
      <c r="B21" s="250" t="s">
        <v>290</v>
      </c>
      <c r="C21" s="251">
        <v>38.48266</v>
      </c>
      <c r="D21" s="252">
        <v>2000</v>
      </c>
      <c r="E21" s="253" t="s">
        <v>291</v>
      </c>
      <c r="F21" s="254">
        <v>229</v>
      </c>
      <c r="H21" s="75"/>
    </row>
    <row r="22" spans="2:8" ht="12">
      <c r="B22" s="250" t="s">
        <v>63</v>
      </c>
      <c r="C22" s="251">
        <v>120.727</v>
      </c>
      <c r="D22" s="252">
        <v>1991</v>
      </c>
      <c r="E22" s="253" t="s">
        <v>273</v>
      </c>
      <c r="F22" s="254" t="s">
        <v>63</v>
      </c>
      <c r="H22" s="75"/>
    </row>
    <row r="23" spans="2:8" ht="13.5">
      <c r="B23" s="250" t="s">
        <v>292</v>
      </c>
      <c r="C23" s="251">
        <v>19.485188</v>
      </c>
      <c r="D23" s="252">
        <v>1975</v>
      </c>
      <c r="E23" s="253" t="s">
        <v>273</v>
      </c>
      <c r="F23" s="255" t="s">
        <v>293</v>
      </c>
      <c r="H23" s="94"/>
    </row>
    <row r="24" spans="2:8" ht="12">
      <c r="B24" s="250" t="s">
        <v>64</v>
      </c>
      <c r="C24" s="251">
        <v>393.76821099999995</v>
      </c>
      <c r="D24" s="252">
        <v>1978</v>
      </c>
      <c r="E24" s="253" t="s">
        <v>273</v>
      </c>
      <c r="F24" s="255" t="s">
        <v>294</v>
      </c>
      <c r="H24" s="75"/>
    </row>
    <row r="25" spans="2:8" ht="12">
      <c r="B25" s="250" t="s">
        <v>65</v>
      </c>
      <c r="C25" s="251">
        <v>135.3580601</v>
      </c>
      <c r="D25" s="252">
        <v>1978</v>
      </c>
      <c r="E25" s="253" t="s">
        <v>273</v>
      </c>
      <c r="F25" s="255" t="s">
        <v>294</v>
      </c>
      <c r="H25" s="75"/>
    </row>
    <row r="26" spans="2:8" ht="12">
      <c r="B26" s="250" t="s">
        <v>66</v>
      </c>
      <c r="C26" s="251">
        <v>22.429132999999997</v>
      </c>
      <c r="D26" s="252">
        <v>1982</v>
      </c>
      <c r="E26" s="253" t="s">
        <v>273</v>
      </c>
      <c r="F26" s="255" t="s">
        <v>295</v>
      </c>
      <c r="H26" s="75"/>
    </row>
    <row r="27" spans="2:8" ht="12">
      <c r="B27" s="250" t="s">
        <v>67</v>
      </c>
      <c r="C27" s="251">
        <v>48.089650799999994</v>
      </c>
      <c r="D27" s="252">
        <v>1980</v>
      </c>
      <c r="E27" s="253" t="s">
        <v>279</v>
      </c>
      <c r="F27" s="254" t="s">
        <v>296</v>
      </c>
      <c r="H27" s="75"/>
    </row>
    <row r="28" spans="2:8" ht="12">
      <c r="B28" s="250" t="s">
        <v>124</v>
      </c>
      <c r="C28" s="251">
        <v>216.3944376</v>
      </c>
      <c r="D28" s="252">
        <v>1985</v>
      </c>
      <c r="E28" s="253" t="s">
        <v>273</v>
      </c>
      <c r="F28" s="254" t="s">
        <v>124</v>
      </c>
      <c r="H28" s="75"/>
    </row>
    <row r="29" spans="2:8" ht="12">
      <c r="B29" s="250" t="s">
        <v>69</v>
      </c>
      <c r="C29" s="251">
        <v>54.94045</v>
      </c>
      <c r="D29" s="252">
        <v>1972</v>
      </c>
      <c r="E29" s="253" t="s">
        <v>273</v>
      </c>
      <c r="F29" s="254" t="s">
        <v>297</v>
      </c>
      <c r="H29" s="75"/>
    </row>
    <row r="30" spans="2:8" ht="12">
      <c r="B30" s="250" t="s">
        <v>70</v>
      </c>
      <c r="C30" s="251">
        <v>12.4544683</v>
      </c>
      <c r="D30" s="252">
        <v>1974</v>
      </c>
      <c r="E30" s="253" t="s">
        <v>298</v>
      </c>
      <c r="F30" s="255" t="s">
        <v>299</v>
      </c>
      <c r="H30" s="75"/>
    </row>
    <row r="31" spans="2:8" ht="12">
      <c r="B31" s="250" t="s">
        <v>71</v>
      </c>
      <c r="C31" s="251">
        <v>21.782287</v>
      </c>
      <c r="D31" s="252">
        <v>1982</v>
      </c>
      <c r="E31" s="253" t="s">
        <v>273</v>
      </c>
      <c r="F31" s="254" t="s">
        <v>71</v>
      </c>
      <c r="H31" s="75"/>
    </row>
    <row r="32" spans="2:8" ht="12">
      <c r="B32" s="250" t="s">
        <v>72</v>
      </c>
      <c r="C32" s="251">
        <v>25.51765</v>
      </c>
      <c r="D32" s="252">
        <v>1994</v>
      </c>
      <c r="E32" s="253" t="s">
        <v>277</v>
      </c>
      <c r="F32" s="254" t="s">
        <v>72</v>
      </c>
      <c r="H32" s="75"/>
    </row>
    <row r="33" spans="2:8" ht="12">
      <c r="B33" s="250" t="s">
        <v>73</v>
      </c>
      <c r="C33" s="251">
        <v>64.1274889</v>
      </c>
      <c r="D33" s="252">
        <v>1997</v>
      </c>
      <c r="E33" s="253" t="s">
        <v>273</v>
      </c>
      <c r="F33" s="254" t="s">
        <v>300</v>
      </c>
      <c r="H33" s="75"/>
    </row>
    <row r="34" spans="2:8" ht="12">
      <c r="B34" s="250" t="s">
        <v>74</v>
      </c>
      <c r="C34" s="251">
        <v>131.029428</v>
      </c>
      <c r="D34" s="252">
        <v>1994</v>
      </c>
      <c r="E34" s="253" t="s">
        <v>273</v>
      </c>
      <c r="F34" s="254">
        <v>193</v>
      </c>
      <c r="H34" s="75"/>
    </row>
    <row r="35" spans="2:8" ht="13.5">
      <c r="B35" s="250" t="s">
        <v>301</v>
      </c>
      <c r="C35" s="251">
        <v>12.239999999999998</v>
      </c>
      <c r="D35" s="252">
        <v>1992</v>
      </c>
      <c r="E35" s="253" t="s">
        <v>291</v>
      </c>
      <c r="F35" s="254">
        <v>122</v>
      </c>
      <c r="H35" s="75"/>
    </row>
    <row r="36" spans="2:8" ht="12">
      <c r="B36" s="250" t="s">
        <v>75</v>
      </c>
      <c r="C36" s="251">
        <v>41.427032</v>
      </c>
      <c r="D36" s="252">
        <v>1987</v>
      </c>
      <c r="E36" s="253" t="s">
        <v>273</v>
      </c>
      <c r="F36" s="254" t="s">
        <v>75</v>
      </c>
      <c r="H36" s="75"/>
    </row>
    <row r="37" spans="2:8" ht="12">
      <c r="B37" s="250" t="s">
        <v>76</v>
      </c>
      <c r="C37" s="251">
        <v>13.7694801</v>
      </c>
      <c r="D37" s="252">
        <v>2001</v>
      </c>
      <c r="E37" s="253" t="s">
        <v>273</v>
      </c>
      <c r="F37" s="254" t="s">
        <v>302</v>
      </c>
      <c r="H37" s="75"/>
    </row>
    <row r="38" spans="2:8" ht="12">
      <c r="B38" s="250" t="s">
        <v>77</v>
      </c>
      <c r="C38" s="251">
        <v>15.176</v>
      </c>
      <c r="D38" s="252">
        <v>1975</v>
      </c>
      <c r="E38" s="253" t="s">
        <v>303</v>
      </c>
      <c r="F38" s="254" t="s">
        <v>77</v>
      </c>
      <c r="H38" s="75"/>
    </row>
    <row r="39" spans="2:8" ht="12">
      <c r="B39" s="250" t="s">
        <v>78</v>
      </c>
      <c r="C39" s="251">
        <v>45.97560729999999</v>
      </c>
      <c r="D39" s="252">
        <v>1986</v>
      </c>
      <c r="E39" s="253" t="s">
        <v>273</v>
      </c>
      <c r="F39" s="254" t="s">
        <v>78</v>
      </c>
      <c r="H39" s="75"/>
    </row>
    <row r="40" spans="2:8" ht="12">
      <c r="B40" s="250" t="s">
        <v>79</v>
      </c>
      <c r="C40" s="251">
        <v>108.23391099999999</v>
      </c>
      <c r="D40" s="252">
        <v>1992</v>
      </c>
      <c r="E40" s="253" t="s">
        <v>273</v>
      </c>
      <c r="F40" s="254" t="s">
        <v>79</v>
      </c>
      <c r="H40" s="75"/>
    </row>
    <row r="41" spans="2:8" ht="12">
      <c r="B41" s="250" t="s">
        <v>80</v>
      </c>
      <c r="C41" s="251">
        <v>319.7735</v>
      </c>
      <c r="D41" s="252">
        <v>1997</v>
      </c>
      <c r="E41" s="253" t="s">
        <v>280</v>
      </c>
      <c r="F41" s="254" t="s">
        <v>80</v>
      </c>
      <c r="H41" s="75"/>
    </row>
    <row r="42" spans="2:8" ht="12">
      <c r="B42" s="250" t="s">
        <v>81</v>
      </c>
      <c r="C42" s="251">
        <v>503.850038</v>
      </c>
      <c r="D42" s="252">
        <v>1979</v>
      </c>
      <c r="E42" s="253" t="s">
        <v>273</v>
      </c>
      <c r="F42" s="254" t="s">
        <v>81</v>
      </c>
      <c r="H42" s="75"/>
    </row>
    <row r="43" spans="2:8" ht="12">
      <c r="B43" s="250" t="s">
        <v>82</v>
      </c>
      <c r="C43" s="251">
        <v>67.1964883</v>
      </c>
      <c r="D43" s="252">
        <v>1984</v>
      </c>
      <c r="E43" s="253" t="s">
        <v>273</v>
      </c>
      <c r="F43" s="254" t="s">
        <v>81</v>
      </c>
      <c r="H43" s="75"/>
    </row>
    <row r="44" spans="2:8" ht="12">
      <c r="B44" s="250" t="s">
        <v>83</v>
      </c>
      <c r="C44" s="251">
        <v>28.935310299999998</v>
      </c>
      <c r="D44" s="252">
        <v>1981</v>
      </c>
      <c r="E44" s="253" t="s">
        <v>273</v>
      </c>
      <c r="F44" s="254" t="s">
        <v>81</v>
      </c>
      <c r="H44" s="75"/>
    </row>
    <row r="45" spans="2:8" ht="13.5">
      <c r="B45" s="250" t="s">
        <v>304</v>
      </c>
      <c r="C45" s="251">
        <v>8.46505</v>
      </c>
      <c r="D45" s="252">
        <v>1991</v>
      </c>
      <c r="E45" s="253" t="s">
        <v>305</v>
      </c>
      <c r="F45" s="254">
        <v>274</v>
      </c>
      <c r="H45" s="75"/>
    </row>
    <row r="46" spans="2:8" ht="12">
      <c r="B46" s="250" t="s">
        <v>84</v>
      </c>
      <c r="C46" s="251">
        <v>6.587979700000001</v>
      </c>
      <c r="D46" s="252">
        <v>2001</v>
      </c>
      <c r="E46" s="253" t="s">
        <v>279</v>
      </c>
      <c r="F46" s="254" t="s">
        <v>306</v>
      </c>
      <c r="H46" s="75"/>
    </row>
    <row r="47" spans="2:8" ht="12">
      <c r="B47" s="250" t="s">
        <v>85</v>
      </c>
      <c r="C47" s="251">
        <v>15.327917000000001</v>
      </c>
      <c r="D47" s="252">
        <v>2003</v>
      </c>
      <c r="E47" s="253" t="s">
        <v>277</v>
      </c>
      <c r="F47" s="254" t="s">
        <v>85</v>
      </c>
      <c r="H47" s="75"/>
    </row>
    <row r="48" spans="2:8" ht="12">
      <c r="B48" s="250" t="s">
        <v>86</v>
      </c>
      <c r="C48" s="251">
        <v>17.6425105</v>
      </c>
      <c r="D48" s="252">
        <v>1982</v>
      </c>
      <c r="E48" s="253" t="s">
        <v>277</v>
      </c>
      <c r="F48" s="255" t="s">
        <v>307</v>
      </c>
      <c r="H48" s="75"/>
    </row>
    <row r="49" spans="2:8" ht="13.5">
      <c r="B49" s="250" t="s">
        <v>308</v>
      </c>
      <c r="C49" s="251">
        <v>68.9736419</v>
      </c>
      <c r="D49" s="252">
        <v>1998</v>
      </c>
      <c r="E49" s="253" t="s">
        <v>298</v>
      </c>
      <c r="F49" s="254" t="s">
        <v>309</v>
      </c>
      <c r="H49" s="75"/>
    </row>
    <row r="50" spans="2:8" ht="12">
      <c r="B50" s="250" t="s">
        <v>87</v>
      </c>
      <c r="C50" s="251">
        <v>11.2</v>
      </c>
      <c r="D50" s="252">
        <v>1990</v>
      </c>
      <c r="E50" s="253" t="s">
        <v>310</v>
      </c>
      <c r="F50" s="254">
        <v>102</v>
      </c>
      <c r="H50" s="75"/>
    </row>
    <row r="51" spans="2:8" ht="12">
      <c r="B51" s="250" t="s">
        <v>128</v>
      </c>
      <c r="C51" s="251">
        <v>172.880486</v>
      </c>
      <c r="D51" s="252">
        <v>1974</v>
      </c>
      <c r="E51" s="253" t="s">
        <v>273</v>
      </c>
      <c r="F51" s="254" t="s">
        <v>128</v>
      </c>
      <c r="H51" s="75"/>
    </row>
    <row r="52" spans="2:8" ht="12">
      <c r="B52" s="250" t="s">
        <v>129</v>
      </c>
      <c r="C52" s="251">
        <v>117.0673941</v>
      </c>
      <c r="D52" s="252">
        <v>1981</v>
      </c>
      <c r="E52" s="253" t="s">
        <v>273</v>
      </c>
      <c r="F52" s="254" t="s">
        <v>129</v>
      </c>
      <c r="H52" s="75"/>
    </row>
    <row r="53" spans="2:8" ht="12">
      <c r="B53" s="250" t="s">
        <v>90</v>
      </c>
      <c r="C53" s="251">
        <v>256.673211</v>
      </c>
      <c r="D53" s="252">
        <v>1979</v>
      </c>
      <c r="E53" s="253" t="s">
        <v>273</v>
      </c>
      <c r="F53" s="254" t="s">
        <v>90</v>
      </c>
      <c r="H53" s="75"/>
    </row>
    <row r="54" spans="2:8" ht="12">
      <c r="B54" s="250" t="s">
        <v>91</v>
      </c>
      <c r="C54" s="251">
        <v>190.85954279999999</v>
      </c>
      <c r="D54" s="252">
        <v>1984</v>
      </c>
      <c r="E54" s="253" t="s">
        <v>273</v>
      </c>
      <c r="F54" s="254" t="s">
        <v>91</v>
      </c>
      <c r="H54" s="75"/>
    </row>
    <row r="55" spans="2:8" ht="12">
      <c r="B55" s="250" t="s">
        <v>92</v>
      </c>
      <c r="C55" s="251">
        <v>684.5131147000001</v>
      </c>
      <c r="D55" s="252">
        <v>1974</v>
      </c>
      <c r="E55" s="253" t="s">
        <v>273</v>
      </c>
      <c r="F55" s="254" t="s">
        <v>92</v>
      </c>
      <c r="H55" s="75"/>
    </row>
    <row r="56" spans="2:8" ht="12">
      <c r="B56" s="250" t="s">
        <v>93</v>
      </c>
      <c r="C56" s="251">
        <v>43.488123</v>
      </c>
      <c r="D56" s="252">
        <v>1977</v>
      </c>
      <c r="E56" s="253" t="s">
        <v>273</v>
      </c>
      <c r="F56" s="255" t="s">
        <v>311</v>
      </c>
      <c r="H56" s="75"/>
    </row>
    <row r="57" spans="2:8" ht="12">
      <c r="B57" s="250" t="s">
        <v>94</v>
      </c>
      <c r="C57" s="251">
        <v>44.711447</v>
      </c>
      <c r="D57" s="252">
        <v>1976</v>
      </c>
      <c r="E57" s="253" t="s">
        <v>273</v>
      </c>
      <c r="F57" s="254" t="s">
        <v>94</v>
      </c>
      <c r="H57" s="75"/>
    </row>
    <row r="58" spans="2:8" ht="12">
      <c r="B58" s="250" t="s">
        <v>95</v>
      </c>
      <c r="C58" s="251">
        <v>10.718</v>
      </c>
      <c r="D58" s="252">
        <v>1996</v>
      </c>
      <c r="E58" s="253" t="s">
        <v>273</v>
      </c>
      <c r="F58" s="254" t="s">
        <v>95</v>
      </c>
      <c r="H58" s="75"/>
    </row>
    <row r="59" spans="2:8" ht="12">
      <c r="B59" s="250" t="s">
        <v>96</v>
      </c>
      <c r="C59" s="251">
        <v>11.460529999999999</v>
      </c>
      <c r="D59" s="252">
        <v>1983</v>
      </c>
      <c r="E59" s="253" t="s">
        <v>298</v>
      </c>
      <c r="F59" s="255" t="s">
        <v>312</v>
      </c>
      <c r="H59" s="75"/>
    </row>
    <row r="60" spans="2:8" ht="12">
      <c r="B60" s="250" t="s">
        <v>97</v>
      </c>
      <c r="C60" s="251">
        <v>0.7480183</v>
      </c>
      <c r="D60" s="252">
        <v>2007</v>
      </c>
      <c r="E60" s="253" t="s">
        <v>298</v>
      </c>
      <c r="F60" s="254" t="s">
        <v>97</v>
      </c>
      <c r="H60" s="94"/>
    </row>
    <row r="61" spans="2:8" ht="12">
      <c r="B61" s="250" t="s">
        <v>98</v>
      </c>
      <c r="C61" s="251">
        <v>37.60870200000001</v>
      </c>
      <c r="D61" s="252">
        <v>1970</v>
      </c>
      <c r="E61" s="253" t="s">
        <v>282</v>
      </c>
      <c r="F61" s="254" t="s">
        <v>98</v>
      </c>
      <c r="H61" s="75"/>
    </row>
    <row r="62" spans="2:8" ht="12">
      <c r="B62" s="250" t="s">
        <v>99</v>
      </c>
      <c r="C62" s="251">
        <v>68.31062899999999</v>
      </c>
      <c r="D62" s="252">
        <v>1987</v>
      </c>
      <c r="E62" s="253" t="s">
        <v>273</v>
      </c>
      <c r="F62" s="255" t="s">
        <v>313</v>
      </c>
      <c r="H62" s="75"/>
    </row>
    <row r="63" spans="2:8" ht="12">
      <c r="B63" s="250" t="s">
        <v>131</v>
      </c>
      <c r="C63" s="251">
        <v>1631.089281</v>
      </c>
      <c r="D63" s="252">
        <v>1983</v>
      </c>
      <c r="E63" s="253" t="s">
        <v>273</v>
      </c>
      <c r="F63" s="254" t="s">
        <v>131</v>
      </c>
      <c r="H63" s="75"/>
    </row>
    <row r="64" spans="2:8" ht="13.5">
      <c r="B64" s="250" t="s">
        <v>314</v>
      </c>
      <c r="C64" s="251">
        <v>5.76</v>
      </c>
      <c r="D64" s="252">
        <v>1990</v>
      </c>
      <c r="E64" s="253" t="s">
        <v>305</v>
      </c>
      <c r="F64" s="254">
        <v>147</v>
      </c>
      <c r="H64" s="75"/>
    </row>
    <row r="65" spans="2:8" ht="12">
      <c r="B65" s="250" t="s">
        <v>101</v>
      </c>
      <c r="C65" s="251">
        <v>21.622169999999997</v>
      </c>
      <c r="D65" s="252">
        <v>1996</v>
      </c>
      <c r="E65" s="253" t="s">
        <v>273</v>
      </c>
      <c r="F65" s="254">
        <v>190</v>
      </c>
      <c r="H65" s="75"/>
    </row>
    <row r="66" spans="2:8" ht="12">
      <c r="B66" s="250" t="s">
        <v>102</v>
      </c>
      <c r="C66" s="251">
        <v>76.500274</v>
      </c>
      <c r="D66" s="252">
        <v>1983</v>
      </c>
      <c r="E66" s="253" t="s">
        <v>273</v>
      </c>
      <c r="F66" s="254" t="s">
        <v>102</v>
      </c>
      <c r="H66" s="75"/>
    </row>
    <row r="67" spans="2:8" ht="12">
      <c r="B67" s="250" t="s">
        <v>103</v>
      </c>
      <c r="C67" s="251">
        <v>102.7385861</v>
      </c>
      <c r="D67" s="252">
        <v>1976</v>
      </c>
      <c r="E67" s="253" t="s">
        <v>298</v>
      </c>
      <c r="F67" s="255" t="s">
        <v>315</v>
      </c>
      <c r="H67" s="75"/>
    </row>
    <row r="68" spans="2:8" ht="12">
      <c r="B68" s="250" t="s">
        <v>104</v>
      </c>
      <c r="C68" s="251">
        <v>7.086239999999999</v>
      </c>
      <c r="D68" s="252">
        <v>2000</v>
      </c>
      <c r="E68" s="253" t="s">
        <v>273</v>
      </c>
      <c r="F68" s="254">
        <v>128</v>
      </c>
      <c r="H68" s="75"/>
    </row>
    <row r="69" spans="2:8" ht="12">
      <c r="B69" s="250" t="s">
        <v>105</v>
      </c>
      <c r="C69" s="251">
        <v>4.600149999999999</v>
      </c>
      <c r="D69" s="252">
        <v>1991</v>
      </c>
      <c r="E69" s="253" t="s">
        <v>273</v>
      </c>
      <c r="F69" s="255" t="s">
        <v>316</v>
      </c>
      <c r="H69" s="75"/>
    </row>
    <row r="70" spans="2:8" ht="12">
      <c r="B70" s="250" t="s">
        <v>106</v>
      </c>
      <c r="C70" s="251">
        <v>182.6743176</v>
      </c>
      <c r="D70" s="252">
        <v>1975</v>
      </c>
      <c r="E70" s="253" t="s">
        <v>298</v>
      </c>
      <c r="F70" s="254" t="s">
        <v>106</v>
      </c>
      <c r="H70" s="75"/>
    </row>
    <row r="71" spans="2:8" ht="12">
      <c r="B71" s="250" t="s">
        <v>107</v>
      </c>
      <c r="C71" s="251">
        <v>16.5302</v>
      </c>
      <c r="D71" s="252">
        <v>1984</v>
      </c>
      <c r="E71" s="253" t="s">
        <v>279</v>
      </c>
      <c r="F71" s="255" t="s">
        <v>317</v>
      </c>
      <c r="H71" s="75"/>
    </row>
    <row r="72" spans="2:8" ht="12">
      <c r="B72" s="250" t="s">
        <v>108</v>
      </c>
      <c r="C72" s="251">
        <v>12.088000000000001</v>
      </c>
      <c r="D72" s="252">
        <v>1981</v>
      </c>
      <c r="E72" s="253" t="s">
        <v>273</v>
      </c>
      <c r="F72" s="254">
        <v>248</v>
      </c>
      <c r="H72" s="75"/>
    </row>
    <row r="73" spans="2:8" ht="12">
      <c r="B73" s="250" t="s">
        <v>109</v>
      </c>
      <c r="C73" s="251">
        <v>13.08</v>
      </c>
      <c r="D73" s="252">
        <v>1987</v>
      </c>
      <c r="E73" s="253" t="s">
        <v>273</v>
      </c>
      <c r="F73" s="254" t="s">
        <v>318</v>
      </c>
      <c r="H73" s="75"/>
    </row>
    <row r="74" spans="2:8" ht="12">
      <c r="B74" s="250" t="s">
        <v>110</v>
      </c>
      <c r="C74" s="251">
        <v>64.072768</v>
      </c>
      <c r="D74" s="252">
        <v>1981</v>
      </c>
      <c r="E74" s="253" t="s">
        <v>273</v>
      </c>
      <c r="F74" s="255" t="s">
        <v>319</v>
      </c>
      <c r="H74" s="75"/>
    </row>
    <row r="75" spans="2:8" ht="12">
      <c r="B75" s="250" t="s">
        <v>111</v>
      </c>
      <c r="C75" s="251">
        <v>62.01009410000001</v>
      </c>
      <c r="D75" s="252">
        <v>1986</v>
      </c>
      <c r="E75" s="253" t="s">
        <v>273</v>
      </c>
      <c r="F75" s="255" t="s">
        <v>313</v>
      </c>
      <c r="H75" s="75"/>
    </row>
    <row r="76" spans="2:8" ht="12">
      <c r="B76" s="250" t="s">
        <v>112</v>
      </c>
      <c r="C76" s="251">
        <v>8.3</v>
      </c>
      <c r="D76" s="252">
        <v>2003</v>
      </c>
      <c r="E76" s="253" t="s">
        <v>273</v>
      </c>
      <c r="F76" s="254" t="s">
        <v>320</v>
      </c>
      <c r="H76" s="75"/>
    </row>
    <row r="77" spans="2:8" ht="12">
      <c r="B77" s="250" t="s">
        <v>113</v>
      </c>
      <c r="C77" s="251">
        <v>90.8194212</v>
      </c>
      <c r="D77" s="252">
        <v>1986</v>
      </c>
      <c r="E77" s="253" t="s">
        <v>273</v>
      </c>
      <c r="F77" s="254" t="s">
        <v>113</v>
      </c>
      <c r="H77" s="75"/>
    </row>
    <row r="78" spans="2:6" ht="12">
      <c r="B78" s="250" t="s">
        <v>114</v>
      </c>
      <c r="C78" s="251">
        <v>7.144261</v>
      </c>
      <c r="D78" s="252">
        <v>1994</v>
      </c>
      <c r="E78" s="253" t="s">
        <v>275</v>
      </c>
      <c r="F78" s="254">
        <v>150</v>
      </c>
    </row>
    <row r="79" spans="2:6" ht="12">
      <c r="B79" s="250" t="s">
        <v>115</v>
      </c>
      <c r="C79" s="251">
        <v>9.153042399999999</v>
      </c>
      <c r="D79" s="252">
        <v>1993</v>
      </c>
      <c r="E79" s="253" t="s">
        <v>273</v>
      </c>
      <c r="F79" s="254" t="s">
        <v>321</v>
      </c>
    </row>
    <row r="80" spans="1:6" ht="13.5">
      <c r="A80" s="92"/>
      <c r="B80" s="250" t="s">
        <v>322</v>
      </c>
      <c r="C80" s="251">
        <v>19.957</v>
      </c>
      <c r="D80" s="252">
        <v>1987</v>
      </c>
      <c r="E80" s="253" t="s">
        <v>279</v>
      </c>
      <c r="F80" s="254">
        <v>316</v>
      </c>
    </row>
    <row r="81" spans="1:6" ht="12">
      <c r="A81" s="92"/>
      <c r="B81" s="250" t="s">
        <v>117</v>
      </c>
      <c r="C81" s="251">
        <v>2.7158215</v>
      </c>
      <c r="D81" s="252">
        <v>2007</v>
      </c>
      <c r="E81" s="253" t="s">
        <v>273</v>
      </c>
      <c r="F81" s="255" t="s">
        <v>323</v>
      </c>
    </row>
    <row r="82" spans="1:6" ht="12.75" thickBot="1">
      <c r="A82" s="92"/>
      <c r="B82" s="256" t="s">
        <v>118</v>
      </c>
      <c r="C82" s="257">
        <v>373.470886</v>
      </c>
      <c r="D82" s="258">
        <v>1981</v>
      </c>
      <c r="E82" s="259" t="s">
        <v>273</v>
      </c>
      <c r="F82" s="260" t="s">
        <v>118</v>
      </c>
    </row>
    <row r="83" spans="1:6" ht="12">
      <c r="A83" s="92"/>
      <c r="B83" s="253"/>
      <c r="C83" s="251"/>
      <c r="D83" s="253"/>
      <c r="E83" s="253"/>
      <c r="F83" s="261"/>
    </row>
    <row r="84" spans="1:6" ht="12">
      <c r="A84" s="92"/>
      <c r="B84" s="253" t="s">
        <v>324</v>
      </c>
      <c r="C84" s="251"/>
      <c r="D84" s="253"/>
      <c r="E84" s="253"/>
      <c r="F84" s="261"/>
    </row>
    <row r="85" spans="1:6" ht="12">
      <c r="A85" s="92"/>
      <c r="B85" s="92" t="s">
        <v>119</v>
      </c>
      <c r="C85" s="94"/>
      <c r="D85" s="262"/>
      <c r="E85" s="92"/>
      <c r="F85" s="262"/>
    </row>
    <row r="86" spans="3:6" ht="12">
      <c r="C86" s="75"/>
      <c r="D86" s="263"/>
      <c r="F86" s="263"/>
    </row>
    <row r="87" spans="2:6" ht="12">
      <c r="B87" s="295"/>
      <c r="C87" s="356"/>
      <c r="D87" s="357"/>
      <c r="E87" s="295"/>
      <c r="F87" s="357"/>
    </row>
    <row r="88" spans="2:6" ht="12">
      <c r="B88" s="348" t="s">
        <v>588</v>
      </c>
      <c r="C88" s="348"/>
      <c r="D88" s="348"/>
      <c r="E88" s="348"/>
      <c r="F88" s="348"/>
    </row>
    <row r="89" spans="2:6" ht="12">
      <c r="B89" s="348" t="s">
        <v>574</v>
      </c>
      <c r="C89" s="348"/>
      <c r="D89" s="348"/>
      <c r="E89" s="348"/>
      <c r="F89" s="348"/>
    </row>
    <row r="90" spans="2:7" ht="12">
      <c r="B90" s="295"/>
      <c r="C90" s="295"/>
      <c r="D90" s="295"/>
      <c r="E90" s="295"/>
      <c r="F90" s="295"/>
      <c r="G90" s="295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1" customWidth="1"/>
    <col min="2" max="2" width="27.421875" style="21" customWidth="1"/>
    <col min="3" max="6" width="11.421875" style="21" customWidth="1"/>
    <col min="7" max="7" width="8.57421875" style="21" customWidth="1"/>
    <col min="8" max="16384" width="11.421875" style="21" customWidth="1"/>
  </cols>
  <sheetData>
    <row r="1" spans="2:8" ht="66.75" customHeight="1">
      <c r="B1" s="412" t="s">
        <v>360</v>
      </c>
      <c r="C1" s="412"/>
      <c r="D1" s="412"/>
      <c r="E1" s="412"/>
      <c r="F1" s="412"/>
      <c r="G1" s="412"/>
      <c r="H1" s="412"/>
    </row>
    <row r="2" ht="12.75">
      <c r="B2" s="20"/>
    </row>
    <row r="3" ht="13.5" thickBot="1"/>
    <row r="4" spans="2:8" ht="13.5">
      <c r="B4" s="22" t="s">
        <v>29</v>
      </c>
      <c r="C4" s="23" t="s">
        <v>2</v>
      </c>
      <c r="D4" s="24" t="s">
        <v>3</v>
      </c>
      <c r="E4" s="24" t="s">
        <v>4</v>
      </c>
      <c r="F4" s="24" t="s">
        <v>30</v>
      </c>
      <c r="G4" s="24" t="s">
        <v>31</v>
      </c>
      <c r="H4" s="25" t="s">
        <v>32</v>
      </c>
    </row>
    <row r="5" spans="2:8" ht="15">
      <c r="B5" s="26"/>
      <c r="C5" s="27" t="s">
        <v>33</v>
      </c>
      <c r="D5" s="28" t="s">
        <v>34</v>
      </c>
      <c r="E5" s="28" t="s">
        <v>35</v>
      </c>
      <c r="F5" s="28" t="s">
        <v>33</v>
      </c>
      <c r="G5" s="28" t="s">
        <v>33</v>
      </c>
      <c r="H5" s="29"/>
    </row>
    <row r="6" spans="2:14" ht="15">
      <c r="B6" s="30" t="s">
        <v>36</v>
      </c>
      <c r="C6" s="31">
        <v>7.353864999999999</v>
      </c>
      <c r="D6" s="32">
        <v>15.534393000000003</v>
      </c>
      <c r="E6" s="32">
        <v>0.9901390000000002</v>
      </c>
      <c r="F6" s="32"/>
      <c r="G6" s="32">
        <f>C6+D6+E6*1.9+F6</f>
        <v>24.7695221</v>
      </c>
      <c r="H6" s="33">
        <v>1972</v>
      </c>
      <c r="K6" s="34"/>
      <c r="L6" s="34"/>
      <c r="M6" s="34"/>
      <c r="N6" s="34"/>
    </row>
    <row r="7" spans="2:14" ht="15">
      <c r="B7" s="30" t="s">
        <v>37</v>
      </c>
      <c r="C7" s="31">
        <v>2.8791320000000002</v>
      </c>
      <c r="D7" s="32">
        <v>7.279260000000001</v>
      </c>
      <c r="E7" s="32">
        <v>0.524337</v>
      </c>
      <c r="F7" s="32"/>
      <c r="G7" s="32">
        <f aca="true" t="shared" si="0" ref="G7:G18">C7+D7+E7*1.9+F7</f>
        <v>11.154632300000001</v>
      </c>
      <c r="H7" s="33">
        <v>1968</v>
      </c>
      <c r="K7" s="34"/>
      <c r="L7" s="34"/>
      <c r="M7" s="34"/>
      <c r="N7" s="34"/>
    </row>
    <row r="8" spans="2:14" ht="15">
      <c r="B8" s="30" t="s">
        <v>38</v>
      </c>
      <c r="C8" s="31">
        <v>4.817310000000001</v>
      </c>
      <c r="D8" s="32">
        <v>1.9763210000000002</v>
      </c>
      <c r="E8" s="32">
        <v>0.21106999999999998</v>
      </c>
      <c r="F8" s="32"/>
      <c r="G8" s="32">
        <f t="shared" si="0"/>
        <v>7.194664000000001</v>
      </c>
      <c r="H8" s="33">
        <v>1972</v>
      </c>
      <c r="K8" s="34"/>
      <c r="L8" s="34"/>
      <c r="M8" s="34"/>
      <c r="N8" s="34"/>
    </row>
    <row r="9" spans="2:14" ht="15">
      <c r="B9" s="30" t="s">
        <v>39</v>
      </c>
      <c r="C9" s="31"/>
      <c r="D9" s="32">
        <v>116.168768</v>
      </c>
      <c r="E9" s="32"/>
      <c r="F9" s="32">
        <v>0.4603799999999999</v>
      </c>
      <c r="G9" s="32">
        <f t="shared" si="0"/>
        <v>116.629148</v>
      </c>
      <c r="H9" s="33">
        <v>1971</v>
      </c>
      <c r="K9" s="34"/>
      <c r="L9" s="34"/>
      <c r="M9" s="34"/>
      <c r="N9" s="34"/>
    </row>
    <row r="10" spans="2:14" ht="15">
      <c r="B10" s="30" t="s">
        <v>40</v>
      </c>
      <c r="C10" s="31">
        <v>5.553709999999999</v>
      </c>
      <c r="D10" s="32">
        <v>1.605697</v>
      </c>
      <c r="E10" s="32"/>
      <c r="F10" s="32">
        <v>0.10527099999999999</v>
      </c>
      <c r="G10" s="32">
        <f t="shared" si="0"/>
        <v>7.264677999999999</v>
      </c>
      <c r="H10" s="33">
        <v>1987</v>
      </c>
      <c r="K10" s="34"/>
      <c r="L10" s="34"/>
      <c r="M10" s="34"/>
      <c r="N10" s="34"/>
    </row>
    <row r="11" spans="2:14" ht="15">
      <c r="B11" s="30" t="s">
        <v>41</v>
      </c>
      <c r="C11" s="31">
        <v>1.325664</v>
      </c>
      <c r="D11" s="32">
        <v>2.186028</v>
      </c>
      <c r="E11" s="32"/>
      <c r="F11" s="32">
        <v>0.02008</v>
      </c>
      <c r="G11" s="32">
        <f t="shared" si="0"/>
        <v>3.531772</v>
      </c>
      <c r="H11" s="33">
        <v>1975</v>
      </c>
      <c r="K11" s="34"/>
      <c r="L11" s="34"/>
      <c r="M11" s="34"/>
      <c r="N11" s="34"/>
    </row>
    <row r="12" spans="2:14" ht="15">
      <c r="B12" s="30" t="s">
        <v>42</v>
      </c>
      <c r="C12" s="31">
        <v>0.37475499999999995</v>
      </c>
      <c r="D12" s="32">
        <v>0.08463899999999999</v>
      </c>
      <c r="E12" s="32">
        <v>0.012317</v>
      </c>
      <c r="F12" s="32"/>
      <c r="G12" s="32">
        <f t="shared" si="0"/>
        <v>0.48279629999999996</v>
      </c>
      <c r="H12" s="33">
        <v>1982</v>
      </c>
      <c r="K12" s="34"/>
      <c r="L12" s="34"/>
      <c r="M12" s="34"/>
      <c r="N12" s="34"/>
    </row>
    <row r="13" spans="2:14" ht="15">
      <c r="B13" s="30" t="s">
        <v>43</v>
      </c>
      <c r="C13" s="31"/>
      <c r="D13" s="32">
        <v>11.593819</v>
      </c>
      <c r="E13" s="32"/>
      <c r="F13" s="32">
        <v>0.07870799999999999</v>
      </c>
      <c r="G13" s="32">
        <f t="shared" si="0"/>
        <v>11.672527</v>
      </c>
      <c r="H13" s="33">
        <v>1974</v>
      </c>
      <c r="K13" s="34"/>
      <c r="L13" s="34"/>
      <c r="M13" s="34"/>
      <c r="N13" s="34"/>
    </row>
    <row r="14" spans="2:14" ht="15">
      <c r="B14" s="30" t="s">
        <v>44</v>
      </c>
      <c r="C14" s="31"/>
      <c r="D14" s="32">
        <v>27.259095000000002</v>
      </c>
      <c r="E14" s="32"/>
      <c r="F14" s="32">
        <v>0.215478</v>
      </c>
      <c r="G14" s="32">
        <f t="shared" si="0"/>
        <v>27.474573000000003</v>
      </c>
      <c r="H14" s="33">
        <v>1974</v>
      </c>
      <c r="K14" s="34"/>
      <c r="L14" s="34"/>
      <c r="M14" s="34"/>
      <c r="N14" s="34"/>
    </row>
    <row r="15" spans="2:14" ht="15">
      <c r="B15" s="30" t="s">
        <v>45</v>
      </c>
      <c r="C15" s="31">
        <v>3.8737350000000004</v>
      </c>
      <c r="D15" s="32">
        <v>9.692729</v>
      </c>
      <c r="E15" s="32">
        <v>0.5662020000000001</v>
      </c>
      <c r="F15" s="32"/>
      <c r="G15" s="32">
        <f t="shared" si="0"/>
        <v>14.6422478</v>
      </c>
      <c r="H15" s="33">
        <v>1978</v>
      </c>
      <c r="K15" s="34"/>
      <c r="L15" s="34"/>
      <c r="M15" s="34"/>
      <c r="N15" s="34"/>
    </row>
    <row r="16" spans="2:14" ht="15">
      <c r="B16" s="30" t="s">
        <v>46</v>
      </c>
      <c r="C16" s="31">
        <v>12.153425999999998</v>
      </c>
      <c r="D16" s="32">
        <v>25.974306000000006</v>
      </c>
      <c r="E16" s="32">
        <v>1.42953</v>
      </c>
      <c r="F16" s="32"/>
      <c r="G16" s="32">
        <f t="shared" si="0"/>
        <v>40.843839</v>
      </c>
      <c r="H16" s="33">
        <v>1970</v>
      </c>
      <c r="K16" s="34"/>
      <c r="L16" s="34"/>
      <c r="M16" s="34"/>
      <c r="N16" s="34"/>
    </row>
    <row r="17" spans="2:14" ht="15.75" thickBot="1">
      <c r="B17" s="30" t="s">
        <v>47</v>
      </c>
      <c r="C17" s="31"/>
      <c r="D17" s="32">
        <v>9.22105</v>
      </c>
      <c r="E17" s="32"/>
      <c r="F17" s="32">
        <v>0.066725</v>
      </c>
      <c r="G17" s="35">
        <f t="shared" si="0"/>
        <v>9.287775</v>
      </c>
      <c r="H17" s="33">
        <v>1973</v>
      </c>
      <c r="K17" s="34"/>
      <c r="L17" s="34"/>
      <c r="M17" s="34"/>
      <c r="N17" s="34"/>
    </row>
    <row r="18" spans="2:14" s="41" customFormat="1" ht="51.75" thickBot="1">
      <c r="B18" s="36" t="s">
        <v>357</v>
      </c>
      <c r="C18" s="304">
        <f>SUM(C6:C17)</f>
        <v>38.331596999999995</v>
      </c>
      <c r="D18" s="37">
        <f>SUM(D6:D17)</f>
        <v>228.57610499999998</v>
      </c>
      <c r="E18" s="37">
        <f>SUM(E6:E17)</f>
        <v>3.733595</v>
      </c>
      <c r="F18" s="37">
        <f>SUM(F6:F17)</f>
        <v>0.9466419999999999</v>
      </c>
      <c r="G18" s="305">
        <f t="shared" si="0"/>
        <v>274.9481745</v>
      </c>
      <c r="H18" s="38"/>
      <c r="I18" s="39"/>
      <c r="J18" s="39"/>
      <c r="K18" s="40"/>
      <c r="L18" s="40"/>
      <c r="M18" s="40"/>
      <c r="N18" s="40"/>
    </row>
    <row r="19" spans="2:14" s="41" customFormat="1" ht="13.5">
      <c r="B19" s="30" t="s">
        <v>48</v>
      </c>
      <c r="C19" s="42">
        <v>0.031538</v>
      </c>
      <c r="D19" s="42"/>
      <c r="E19" s="42">
        <v>1.0999999999999996E-05</v>
      </c>
      <c r="F19" s="42"/>
      <c r="G19" s="43">
        <f>C19+D19+E19*1.9+F19</f>
        <v>0.031558899999999994</v>
      </c>
      <c r="H19" s="44">
        <v>1976</v>
      </c>
      <c r="I19" s="39"/>
      <c r="J19" s="39"/>
      <c r="K19" s="40"/>
      <c r="L19" s="40"/>
      <c r="M19" s="40"/>
      <c r="N19" s="40"/>
    </row>
    <row r="20" spans="2:14" s="41" customFormat="1" ht="12.75">
      <c r="B20" s="30" t="s">
        <v>49</v>
      </c>
      <c r="C20" s="31">
        <v>0.502483</v>
      </c>
      <c r="D20" s="32">
        <v>1.732301</v>
      </c>
      <c r="E20" s="32">
        <v>0.30548699999999995</v>
      </c>
      <c r="F20" s="32"/>
      <c r="G20" s="43">
        <f>C20+D20+E20*1.9+F20</f>
        <v>2.8152093000000002</v>
      </c>
      <c r="H20" s="45">
        <v>1990</v>
      </c>
      <c r="I20" s="39"/>
      <c r="J20" s="39"/>
      <c r="K20" s="40"/>
      <c r="L20" s="40"/>
      <c r="M20" s="40"/>
      <c r="N20" s="40"/>
    </row>
    <row r="21" spans="2:10" s="41" customFormat="1" ht="15">
      <c r="B21" s="30" t="s">
        <v>50</v>
      </c>
      <c r="C21" s="31">
        <v>11.843496</v>
      </c>
      <c r="D21" s="32">
        <v>1.028509</v>
      </c>
      <c r="E21" s="32"/>
      <c r="F21" s="32"/>
      <c r="G21" s="43">
        <f>C21+D21+E21*1.9+F21</f>
        <v>12.872005</v>
      </c>
      <c r="H21" s="46">
        <v>1998</v>
      </c>
      <c r="I21" s="47"/>
      <c r="J21" s="47"/>
    </row>
    <row r="22" spans="2:10" ht="15">
      <c r="B22" s="30" t="s">
        <v>51</v>
      </c>
      <c r="C22" s="31">
        <v>51.756772</v>
      </c>
      <c r="D22" s="32">
        <v>1.2226339999999998</v>
      </c>
      <c r="E22" s="32"/>
      <c r="F22" s="32"/>
      <c r="G22" s="43">
        <f>C22+D22+E22*1.9+F22</f>
        <v>52.979406</v>
      </c>
      <c r="H22" s="46">
        <v>1967</v>
      </c>
      <c r="I22" s="47"/>
      <c r="J22" s="47"/>
    </row>
    <row r="23" spans="2:10" ht="15">
      <c r="B23" s="30" t="s">
        <v>52</v>
      </c>
      <c r="C23" s="31">
        <v>0.39779899999999996</v>
      </c>
      <c r="D23" s="32"/>
      <c r="E23" s="32">
        <v>0.007838</v>
      </c>
      <c r="F23" s="32"/>
      <c r="G23" s="43">
        <f aca="true" t="shared" si="1" ref="G23:G86">C23+D23+E23*1.9+F23</f>
        <v>0.4126912</v>
      </c>
      <c r="H23" s="48">
        <v>1989</v>
      </c>
      <c r="I23" s="47"/>
      <c r="J23" s="47"/>
    </row>
    <row r="24" spans="2:10" ht="15">
      <c r="B24" s="30" t="s">
        <v>53</v>
      </c>
      <c r="C24" s="31">
        <v>53.326353999999995</v>
      </c>
      <c r="D24" s="32">
        <v>3.0149579999999996</v>
      </c>
      <c r="E24" s="32">
        <v>1.1381489999999999</v>
      </c>
      <c r="F24" s="32"/>
      <c r="G24" s="43">
        <f t="shared" si="1"/>
        <v>58.5037951</v>
      </c>
      <c r="H24" s="46">
        <v>1980</v>
      </c>
      <c r="I24" s="47"/>
      <c r="J24" s="47"/>
    </row>
    <row r="25" spans="2:10" ht="15">
      <c r="B25" s="30" t="s">
        <v>54</v>
      </c>
      <c r="C25" s="31">
        <v>127.660994</v>
      </c>
      <c r="D25" s="32">
        <v>1.489922</v>
      </c>
      <c r="E25" s="32">
        <v>2.2571660000000002</v>
      </c>
      <c r="F25" s="32"/>
      <c r="G25" s="43">
        <f t="shared" si="1"/>
        <v>133.4395314</v>
      </c>
      <c r="H25" s="46">
        <v>1984</v>
      </c>
      <c r="I25" s="47"/>
      <c r="J25" s="47"/>
    </row>
    <row r="26" spans="2:10" ht="15">
      <c r="B26" s="30" t="s">
        <v>55</v>
      </c>
      <c r="C26" s="31">
        <v>423.438132</v>
      </c>
      <c r="D26" s="32">
        <v>139.25728400000003</v>
      </c>
      <c r="E26" s="32">
        <v>12.691078000000001</v>
      </c>
      <c r="F26" s="32"/>
      <c r="G26" s="43">
        <f t="shared" si="1"/>
        <v>586.8084642</v>
      </c>
      <c r="H26" s="46">
        <v>1969</v>
      </c>
      <c r="I26" s="47"/>
      <c r="J26" s="47"/>
    </row>
    <row r="27" spans="2:10" ht="15">
      <c r="B27" s="30" t="s">
        <v>56</v>
      </c>
      <c r="C27" s="31">
        <v>94.997396</v>
      </c>
      <c r="D27" s="32">
        <v>38.649684</v>
      </c>
      <c r="E27" s="32">
        <v>3.8016640000000006</v>
      </c>
      <c r="F27" s="32"/>
      <c r="G27" s="43">
        <f t="shared" si="1"/>
        <v>140.87024159999999</v>
      </c>
      <c r="H27" s="46">
        <v>1970</v>
      </c>
      <c r="I27" s="47"/>
      <c r="J27" s="47"/>
    </row>
    <row r="28" spans="2:10" ht="15">
      <c r="B28" s="30" t="s">
        <v>57</v>
      </c>
      <c r="C28" s="31">
        <v>10.031519</v>
      </c>
      <c r="D28" s="32">
        <v>3.618043</v>
      </c>
      <c r="E28" s="32">
        <v>0.4136629999999999</v>
      </c>
      <c r="F28" s="32"/>
      <c r="G28" s="43">
        <f t="shared" si="1"/>
        <v>14.435521699999999</v>
      </c>
      <c r="H28" s="46">
        <v>1988</v>
      </c>
      <c r="I28" s="47"/>
      <c r="J28" s="47"/>
    </row>
    <row r="29" spans="2:10" ht="15">
      <c r="B29" s="30" t="s">
        <v>58</v>
      </c>
      <c r="C29" s="31">
        <v>0.245012</v>
      </c>
      <c r="D29" s="32">
        <v>0.000169</v>
      </c>
      <c r="E29" s="32"/>
      <c r="F29" s="32"/>
      <c r="G29" s="43">
        <f t="shared" si="1"/>
        <v>0.245181</v>
      </c>
      <c r="H29" s="48">
        <v>1991</v>
      </c>
      <c r="I29" s="47"/>
      <c r="J29" s="47"/>
    </row>
    <row r="30" spans="2:10" ht="15">
      <c r="B30" s="30" t="s">
        <v>59</v>
      </c>
      <c r="C30" s="31">
        <v>19.546399</v>
      </c>
      <c r="D30" s="32">
        <v>1.347837</v>
      </c>
      <c r="E30" s="32">
        <v>0.112425</v>
      </c>
      <c r="F30" s="32"/>
      <c r="G30" s="43">
        <f t="shared" si="1"/>
        <v>21.107843499999998</v>
      </c>
      <c r="H30" s="46">
        <v>1992</v>
      </c>
      <c r="I30" s="47"/>
      <c r="J30" s="47"/>
    </row>
    <row r="31" spans="2:10" ht="15">
      <c r="B31" s="30" t="s">
        <v>60</v>
      </c>
      <c r="C31" s="31">
        <v>2.276623</v>
      </c>
      <c r="D31" s="32">
        <v>0.073545</v>
      </c>
      <c r="E31" s="32">
        <v>0.013151999999999999</v>
      </c>
      <c r="F31" s="32"/>
      <c r="G31" s="43">
        <f t="shared" si="1"/>
        <v>2.3751568</v>
      </c>
      <c r="H31" s="46">
        <v>2004</v>
      </c>
      <c r="I31" s="47"/>
      <c r="J31" s="47"/>
    </row>
    <row r="32" spans="2:10" ht="15">
      <c r="B32" s="30" t="s">
        <v>61</v>
      </c>
      <c r="C32" s="31">
        <v>0.240991</v>
      </c>
      <c r="D32" s="32">
        <v>0.212611</v>
      </c>
      <c r="E32" s="32"/>
      <c r="F32" s="32"/>
      <c r="G32" s="43">
        <f t="shared" si="1"/>
        <v>0.453602</v>
      </c>
      <c r="H32" s="46">
        <v>1989</v>
      </c>
      <c r="I32" s="47"/>
      <c r="J32" s="47"/>
    </row>
    <row r="33" spans="2:10" ht="15">
      <c r="B33" s="30" t="s">
        <v>62</v>
      </c>
      <c r="C33" s="31">
        <v>8.576213</v>
      </c>
      <c r="D33" s="32"/>
      <c r="E33" s="32"/>
      <c r="F33" s="32"/>
      <c r="G33" s="43">
        <f t="shared" si="1"/>
        <v>8.576213</v>
      </c>
      <c r="H33" s="46">
        <v>1995</v>
      </c>
      <c r="I33" s="47"/>
      <c r="J33" s="47"/>
    </row>
    <row r="34" spans="2:10" ht="15">
      <c r="B34" s="30" t="s">
        <v>63</v>
      </c>
      <c r="C34" s="31">
        <v>73.246012</v>
      </c>
      <c r="D34" s="32"/>
      <c r="E34" s="32"/>
      <c r="F34" s="32"/>
      <c r="G34" s="43">
        <f t="shared" si="1"/>
        <v>73.246012</v>
      </c>
      <c r="H34" s="46">
        <v>1991</v>
      </c>
      <c r="I34" s="47"/>
      <c r="J34" s="47"/>
    </row>
    <row r="35" spans="2:10" ht="15">
      <c r="B35" s="30" t="s">
        <v>64</v>
      </c>
      <c r="C35" s="31">
        <v>348.689972</v>
      </c>
      <c r="D35" s="32">
        <v>23.07738</v>
      </c>
      <c r="E35" s="32">
        <v>2.8262290000000005</v>
      </c>
      <c r="F35" s="32"/>
      <c r="G35" s="43">
        <f t="shared" si="1"/>
        <v>377.1371871</v>
      </c>
      <c r="H35" s="46">
        <v>1978</v>
      </c>
      <c r="I35" s="47"/>
      <c r="J35" s="47"/>
    </row>
    <row r="36" spans="2:10" ht="15">
      <c r="B36" s="30" t="s">
        <v>65</v>
      </c>
      <c r="C36" s="31">
        <v>38.690867000000004</v>
      </c>
      <c r="D36" s="32">
        <v>28.939885000000004</v>
      </c>
      <c r="E36" s="32">
        <v>3.6725179999999997</v>
      </c>
      <c r="F36" s="32"/>
      <c r="G36" s="43">
        <f t="shared" si="1"/>
        <v>74.6085362</v>
      </c>
      <c r="H36" s="46">
        <v>1978</v>
      </c>
      <c r="I36" s="47"/>
      <c r="J36" s="47"/>
    </row>
    <row r="37" spans="2:10" ht="15">
      <c r="B37" s="30" t="s">
        <v>66</v>
      </c>
      <c r="C37" s="31"/>
      <c r="D37" s="32">
        <v>13</v>
      </c>
      <c r="E37" s="32">
        <v>1.7892079999999997</v>
      </c>
      <c r="F37" s="32">
        <v>4.166592</v>
      </c>
      <c r="G37" s="43">
        <f t="shared" si="1"/>
        <v>20.5660872</v>
      </c>
      <c r="H37" s="46">
        <v>1982</v>
      </c>
      <c r="I37" s="47"/>
      <c r="J37" s="47"/>
    </row>
    <row r="38" spans="2:10" ht="15">
      <c r="B38" s="30" t="s">
        <v>67</v>
      </c>
      <c r="C38" s="31">
        <v>35.298494</v>
      </c>
      <c r="D38" s="32">
        <v>6.103409</v>
      </c>
      <c r="E38" s="32">
        <v>1.8829559999999999</v>
      </c>
      <c r="F38" s="32"/>
      <c r="G38" s="43">
        <f t="shared" si="1"/>
        <v>44.979519399999994</v>
      </c>
      <c r="H38" s="46">
        <v>1980</v>
      </c>
      <c r="I38" s="47"/>
      <c r="J38" s="47"/>
    </row>
    <row r="39" spans="2:10" ht="15">
      <c r="B39" s="30" t="s">
        <v>68</v>
      </c>
      <c r="C39" s="31">
        <v>135.109014</v>
      </c>
      <c r="D39" s="32">
        <f>9.25407+4</f>
        <v>13.25407</v>
      </c>
      <c r="E39" s="32">
        <v>0.545421</v>
      </c>
      <c r="F39" s="32"/>
      <c r="G39" s="43">
        <f t="shared" si="1"/>
        <v>149.3993839</v>
      </c>
      <c r="H39" s="46">
        <v>1985</v>
      </c>
      <c r="I39" s="47"/>
      <c r="J39" s="47"/>
    </row>
    <row r="40" spans="2:10" ht="15">
      <c r="B40" s="30" t="s">
        <v>69</v>
      </c>
      <c r="C40" s="31">
        <v>6.514783999999999</v>
      </c>
      <c r="D40" s="32">
        <v>45.122736999999994</v>
      </c>
      <c r="E40" s="32"/>
      <c r="F40" s="32"/>
      <c r="G40" s="43">
        <f t="shared" si="1"/>
        <v>51.63752099999999</v>
      </c>
      <c r="H40" s="46">
        <v>1972</v>
      </c>
      <c r="I40" s="47"/>
      <c r="J40" s="47"/>
    </row>
    <row r="41" spans="2:10" ht="15">
      <c r="B41" s="30" t="s">
        <v>70</v>
      </c>
      <c r="C41" s="31">
        <v>9.376344999999999</v>
      </c>
      <c r="D41" s="32">
        <v>1.6232229999999999</v>
      </c>
      <c r="E41" s="32">
        <v>0.25710900000000003</v>
      </c>
      <c r="F41" s="32"/>
      <c r="G41" s="43">
        <f t="shared" si="1"/>
        <v>11.488075099999998</v>
      </c>
      <c r="H41" s="46">
        <v>1974</v>
      </c>
      <c r="I41" s="47"/>
      <c r="J41" s="47"/>
    </row>
    <row r="42" spans="2:10" ht="15">
      <c r="B42" s="30" t="s">
        <v>71</v>
      </c>
      <c r="C42" s="31">
        <v>4.911447</v>
      </c>
      <c r="D42" s="32">
        <v>15.722894000000002</v>
      </c>
      <c r="E42" s="32">
        <v>0.09440399999999999</v>
      </c>
      <c r="F42" s="32"/>
      <c r="G42" s="43">
        <f t="shared" si="1"/>
        <v>20.813708600000002</v>
      </c>
      <c r="H42" s="46">
        <v>1982</v>
      </c>
      <c r="I42" s="47"/>
      <c r="J42" s="47"/>
    </row>
    <row r="43" spans="2:10" ht="15">
      <c r="B43" s="30" t="s">
        <v>72</v>
      </c>
      <c r="C43" s="31">
        <v>22.327687</v>
      </c>
      <c r="D43" s="32">
        <v>0.8744339999999999</v>
      </c>
      <c r="E43" s="32"/>
      <c r="F43" s="32"/>
      <c r="G43" s="43">
        <f t="shared" si="1"/>
        <v>23.202121</v>
      </c>
      <c r="H43" s="46">
        <v>1994</v>
      </c>
      <c r="I43" s="47"/>
      <c r="J43" s="47"/>
    </row>
    <row r="44" spans="2:10" ht="15">
      <c r="B44" s="30" t="s">
        <v>73</v>
      </c>
      <c r="C44" s="31">
        <v>14.349737000000001</v>
      </c>
      <c r="D44" s="32">
        <v>15.438494000000002</v>
      </c>
      <c r="E44" s="32">
        <v>3.198898</v>
      </c>
      <c r="F44" s="32">
        <v>2.096744</v>
      </c>
      <c r="G44" s="43">
        <f t="shared" si="1"/>
        <v>37.962881200000005</v>
      </c>
      <c r="H44" s="46">
        <v>1997</v>
      </c>
      <c r="I44" s="47"/>
      <c r="J44" s="47"/>
    </row>
    <row r="45" spans="2:10" ht="15">
      <c r="B45" s="30" t="s">
        <v>74</v>
      </c>
      <c r="C45" s="31">
        <v>12.360739</v>
      </c>
      <c r="D45" s="32">
        <v>25.79914</v>
      </c>
      <c r="E45" s="32">
        <v>2.27517</v>
      </c>
      <c r="F45" s="32"/>
      <c r="G45" s="43">
        <f t="shared" si="1"/>
        <v>42.482702</v>
      </c>
      <c r="H45" s="46">
        <v>1994</v>
      </c>
      <c r="I45" s="47"/>
      <c r="J45" s="47"/>
    </row>
    <row r="46" spans="2:10" ht="15">
      <c r="B46" s="30" t="s">
        <v>75</v>
      </c>
      <c r="C46" s="31">
        <v>2.4711960000000004</v>
      </c>
      <c r="D46" s="32">
        <v>12.297695000000001</v>
      </c>
      <c r="E46" s="32">
        <v>3.2863070000000003</v>
      </c>
      <c r="F46" s="32">
        <v>2.229261</v>
      </c>
      <c r="G46" s="43">
        <f t="shared" si="1"/>
        <v>23.2421353</v>
      </c>
      <c r="H46" s="46">
        <v>1987</v>
      </c>
      <c r="I46" s="47"/>
      <c r="J46" s="47"/>
    </row>
    <row r="47" spans="2:10" ht="15">
      <c r="B47" s="30" t="s">
        <v>76</v>
      </c>
      <c r="C47" s="31">
        <v>0.433286</v>
      </c>
      <c r="D47" s="32"/>
      <c r="E47" s="32"/>
      <c r="F47" s="32"/>
      <c r="G47" s="43">
        <f t="shared" si="1"/>
        <v>0.433286</v>
      </c>
      <c r="H47" s="46">
        <v>2001</v>
      </c>
      <c r="I47" s="47"/>
      <c r="J47" s="47"/>
    </row>
    <row r="48" spans="2:10" ht="15">
      <c r="B48" s="30" t="s">
        <v>77</v>
      </c>
      <c r="C48" s="31">
        <v>13.737134</v>
      </c>
      <c r="D48" s="32">
        <v>0.34777900000000006</v>
      </c>
      <c r="E48" s="32">
        <v>0.31748099999999996</v>
      </c>
      <c r="F48" s="32">
        <v>0.002096</v>
      </c>
      <c r="G48" s="43">
        <f t="shared" si="1"/>
        <v>14.6902229</v>
      </c>
      <c r="H48" s="46">
        <v>1975</v>
      </c>
      <c r="I48" s="47"/>
      <c r="J48" s="47"/>
    </row>
    <row r="49" spans="2:10" ht="15">
      <c r="B49" s="30" t="s">
        <v>78</v>
      </c>
      <c r="C49" s="31">
        <v>24.686480999999997</v>
      </c>
      <c r="D49" s="32">
        <v>5.6986419999999995</v>
      </c>
      <c r="E49" s="32">
        <v>1.311827</v>
      </c>
      <c r="F49" s="32"/>
      <c r="G49" s="43">
        <f t="shared" si="1"/>
        <v>32.8775943</v>
      </c>
      <c r="H49" s="46">
        <v>1986</v>
      </c>
      <c r="I49" s="47"/>
      <c r="J49" s="47"/>
    </row>
    <row r="50" spans="2:10" ht="15">
      <c r="B50" s="30" t="s">
        <v>79</v>
      </c>
      <c r="C50" s="31">
        <v>84.600211</v>
      </c>
      <c r="D50" s="32">
        <v>6.17835</v>
      </c>
      <c r="E50" s="32">
        <v>0.720371</v>
      </c>
      <c r="F50" s="32"/>
      <c r="G50" s="43">
        <f t="shared" si="1"/>
        <v>92.1472659</v>
      </c>
      <c r="H50" s="46">
        <v>1992</v>
      </c>
      <c r="I50" s="47"/>
      <c r="J50" s="47"/>
    </row>
    <row r="51" spans="2:10" ht="15">
      <c r="B51" s="30" t="s">
        <v>80</v>
      </c>
      <c r="C51" s="31"/>
      <c r="D51" s="32">
        <v>54.739807</v>
      </c>
      <c r="E51" s="32"/>
      <c r="F51" s="32">
        <v>4.277222</v>
      </c>
      <c r="G51" s="43">
        <f t="shared" si="1"/>
        <v>59.017029</v>
      </c>
      <c r="H51" s="48">
        <v>1997</v>
      </c>
      <c r="I51" s="47"/>
      <c r="J51" s="47"/>
    </row>
    <row r="52" spans="2:10" ht="15">
      <c r="B52" s="30" t="s">
        <v>81</v>
      </c>
      <c r="C52" s="31">
        <v>354.66087799999997</v>
      </c>
      <c r="D52" s="32">
        <v>28.698745999999996</v>
      </c>
      <c r="E52" s="32">
        <v>6.8960230000000005</v>
      </c>
      <c r="F52" s="32"/>
      <c r="G52" s="43">
        <f t="shared" si="1"/>
        <v>396.4620676999999</v>
      </c>
      <c r="H52" s="46">
        <v>1979</v>
      </c>
      <c r="I52" s="47"/>
      <c r="J52" s="47"/>
    </row>
    <row r="53" spans="2:10" ht="15">
      <c r="B53" s="30" t="s">
        <v>82</v>
      </c>
      <c r="C53" s="31">
        <v>39.555659999999996</v>
      </c>
      <c r="D53" s="32">
        <v>6.032026</v>
      </c>
      <c r="E53" s="32"/>
      <c r="F53" s="32"/>
      <c r="G53" s="43">
        <f t="shared" si="1"/>
        <v>45.587686</v>
      </c>
      <c r="H53" s="46">
        <v>1984</v>
      </c>
      <c r="I53" s="47"/>
      <c r="J53" s="47"/>
    </row>
    <row r="54" spans="2:10" ht="15">
      <c r="B54" s="30" t="s">
        <v>83</v>
      </c>
      <c r="C54" s="31">
        <v>17.777917</v>
      </c>
      <c r="D54" s="32">
        <v>0.280469</v>
      </c>
      <c r="E54" s="32"/>
      <c r="F54" s="32"/>
      <c r="G54" s="43">
        <f t="shared" si="1"/>
        <v>18.058386</v>
      </c>
      <c r="H54" s="46">
        <v>1981</v>
      </c>
      <c r="I54" s="47"/>
      <c r="J54" s="47"/>
    </row>
    <row r="55" spans="2:10" ht="15">
      <c r="B55" s="30" t="s">
        <v>84</v>
      </c>
      <c r="C55" s="31">
        <v>0.533775</v>
      </c>
      <c r="D55" s="32">
        <v>1.661136</v>
      </c>
      <c r="E55" s="32">
        <v>0.002917</v>
      </c>
      <c r="F55" s="32"/>
      <c r="G55" s="43">
        <f t="shared" si="1"/>
        <v>2.2004533</v>
      </c>
      <c r="H55" s="46">
        <v>2001</v>
      </c>
      <c r="I55" s="47"/>
      <c r="J55" s="47"/>
    </row>
    <row r="56" spans="2:10" ht="15">
      <c r="B56" s="30" t="s">
        <v>85</v>
      </c>
      <c r="C56" s="31">
        <v>7.23275</v>
      </c>
      <c r="D56" s="32">
        <v>0.165957</v>
      </c>
      <c r="E56" s="32"/>
      <c r="F56" s="32"/>
      <c r="G56" s="43">
        <f t="shared" si="1"/>
        <v>7.398707</v>
      </c>
      <c r="H56" s="46">
        <v>2003</v>
      </c>
      <c r="I56" s="47"/>
      <c r="J56" s="47"/>
    </row>
    <row r="57" spans="2:10" ht="15">
      <c r="B57" s="30" t="s">
        <v>86</v>
      </c>
      <c r="C57" s="31"/>
      <c r="D57" s="32">
        <v>5.397968</v>
      </c>
      <c r="E57" s="32">
        <v>2.110004</v>
      </c>
      <c r="F57" s="32">
        <v>5.1880809999999995</v>
      </c>
      <c r="G57" s="43">
        <f t="shared" si="1"/>
        <v>14.5950566</v>
      </c>
      <c r="H57" s="46">
        <v>1982</v>
      </c>
      <c r="I57" s="47"/>
      <c r="J57" s="47"/>
    </row>
    <row r="58" spans="2:10" ht="15">
      <c r="B58" s="30" t="s">
        <v>87</v>
      </c>
      <c r="C58" s="31">
        <v>1.555664</v>
      </c>
      <c r="D58" s="32">
        <v>7.461880999999999</v>
      </c>
      <c r="E58" s="32"/>
      <c r="F58" s="32"/>
      <c r="G58" s="43">
        <f t="shared" si="1"/>
        <v>9.017544999999998</v>
      </c>
      <c r="H58" s="46">
        <v>1990</v>
      </c>
      <c r="I58" s="47"/>
      <c r="J58" s="47"/>
    </row>
    <row r="59" spans="2:14" ht="15">
      <c r="B59" s="30" t="s">
        <v>88</v>
      </c>
      <c r="C59" s="31"/>
      <c r="D59" s="42">
        <v>165.800226</v>
      </c>
      <c r="E59" s="42">
        <v>19.891885000000002</v>
      </c>
      <c r="F59" s="42">
        <v>52.12952399999999</v>
      </c>
      <c r="G59" s="43">
        <v>255.7243315</v>
      </c>
      <c r="H59" s="49">
        <v>1974</v>
      </c>
      <c r="I59" s="47" t="s">
        <v>89</v>
      </c>
      <c r="J59" s="47"/>
      <c r="K59" s="42"/>
      <c r="L59" s="42"/>
      <c r="M59" s="42"/>
      <c r="N59" s="42"/>
    </row>
    <row r="60" spans="2:10" ht="15">
      <c r="B60" s="30" t="s">
        <v>90</v>
      </c>
      <c r="C60" s="31">
        <v>175.799467</v>
      </c>
      <c r="D60" s="32">
        <v>6.170726000000001</v>
      </c>
      <c r="E60" s="32">
        <v>4.561368999999999</v>
      </c>
      <c r="F60" s="32"/>
      <c r="G60" s="43">
        <f t="shared" si="1"/>
        <v>190.6367941</v>
      </c>
      <c r="H60" s="46">
        <v>1979</v>
      </c>
      <c r="I60" s="47"/>
      <c r="J60" s="47"/>
    </row>
    <row r="61" spans="2:10" ht="15">
      <c r="B61" s="30" t="s">
        <v>91</v>
      </c>
      <c r="C61" s="31"/>
      <c r="D61" s="32">
        <v>10.80915</v>
      </c>
      <c r="E61" s="32">
        <v>0.56933</v>
      </c>
      <c r="F61" s="32">
        <v>2.057276</v>
      </c>
      <c r="G61" s="43">
        <f t="shared" si="1"/>
        <v>13.948153</v>
      </c>
      <c r="H61" s="48">
        <v>1984</v>
      </c>
      <c r="I61" s="47"/>
      <c r="J61" s="47"/>
    </row>
    <row r="62" spans="2:10" ht="15">
      <c r="B62" s="30" t="s">
        <v>92</v>
      </c>
      <c r="C62" s="31">
        <v>562.7262000000001</v>
      </c>
      <c r="D62" s="32">
        <v>63.31423600000001</v>
      </c>
      <c r="E62" s="32">
        <v>16.414101</v>
      </c>
      <c r="F62" s="32">
        <v>0.46540200000000004</v>
      </c>
      <c r="G62" s="43">
        <f t="shared" si="1"/>
        <v>657.6926299000002</v>
      </c>
      <c r="H62" s="46">
        <v>1974</v>
      </c>
      <c r="I62" s="47"/>
      <c r="J62" s="47"/>
    </row>
    <row r="63" spans="2:10" ht="15">
      <c r="B63" s="30" t="s">
        <v>93</v>
      </c>
      <c r="C63" s="31">
        <v>36.106427999999994</v>
      </c>
      <c r="D63" s="32">
        <v>2.2551200000000002</v>
      </c>
      <c r="E63" s="32">
        <v>0.77267</v>
      </c>
      <c r="F63" s="32"/>
      <c r="G63" s="43">
        <f t="shared" si="1"/>
        <v>39.82962099999999</v>
      </c>
      <c r="H63" s="46">
        <v>1977</v>
      </c>
      <c r="I63" s="47"/>
      <c r="J63" s="47"/>
    </row>
    <row r="64" spans="2:10" ht="15">
      <c r="B64" s="30" t="s">
        <v>94</v>
      </c>
      <c r="C64" s="31">
        <v>35.22698400000001</v>
      </c>
      <c r="D64" s="32">
        <v>3.789274999999999</v>
      </c>
      <c r="E64" s="32">
        <v>1.316398</v>
      </c>
      <c r="F64" s="32"/>
      <c r="G64" s="43">
        <f t="shared" si="1"/>
        <v>41.5174152</v>
      </c>
      <c r="H64" s="46">
        <v>1976</v>
      </c>
      <c r="I64" s="47"/>
      <c r="J64" s="47"/>
    </row>
    <row r="65" spans="2:10" ht="15">
      <c r="B65" s="30" t="s">
        <v>95</v>
      </c>
      <c r="C65" s="31">
        <v>9.750207000000001</v>
      </c>
      <c r="D65" s="32"/>
      <c r="E65" s="32"/>
      <c r="F65" s="32"/>
      <c r="G65" s="43">
        <f t="shared" si="1"/>
        <v>9.750207000000001</v>
      </c>
      <c r="H65" s="46">
        <v>1996</v>
      </c>
      <c r="I65" s="47"/>
      <c r="J65" s="47"/>
    </row>
    <row r="66" spans="2:10" ht="15">
      <c r="B66" s="30" t="s">
        <v>96</v>
      </c>
      <c r="C66" s="31">
        <v>8.5</v>
      </c>
      <c r="D66" s="32"/>
      <c r="E66" s="32">
        <v>0.22277000000000002</v>
      </c>
      <c r="F66" s="32"/>
      <c r="G66" s="43">
        <f t="shared" si="1"/>
        <v>8.923263</v>
      </c>
      <c r="H66" s="46">
        <v>1983</v>
      </c>
      <c r="I66" s="47"/>
      <c r="J66" s="47"/>
    </row>
    <row r="67" spans="2:10" ht="15">
      <c r="B67" s="30" t="s">
        <v>97</v>
      </c>
      <c r="C67" s="31">
        <v>0.2</v>
      </c>
      <c r="D67" s="32"/>
      <c r="E67" s="32"/>
      <c r="F67" s="32"/>
      <c r="G67" s="43">
        <v>0.2</v>
      </c>
      <c r="H67" s="46">
        <v>2007</v>
      </c>
      <c r="I67" s="47"/>
      <c r="J67" s="47"/>
    </row>
    <row r="68" spans="2:10" ht="15">
      <c r="B68" s="30" t="s">
        <v>98</v>
      </c>
      <c r="C68" s="31">
        <v>23.436131999999997</v>
      </c>
      <c r="D68" s="32">
        <v>10.827557</v>
      </c>
      <c r="E68" s="32">
        <v>1.1754720000000003</v>
      </c>
      <c r="F68" s="32"/>
      <c r="G68" s="43">
        <f t="shared" si="1"/>
        <v>36.4970858</v>
      </c>
      <c r="H68" s="46">
        <v>1970</v>
      </c>
      <c r="I68" s="47"/>
      <c r="J68" s="47"/>
    </row>
    <row r="69" spans="2:10" ht="15">
      <c r="B69" s="30" t="s">
        <v>99</v>
      </c>
      <c r="C69" s="31">
        <v>54.44577699999999</v>
      </c>
      <c r="D69" s="32">
        <v>3.805074</v>
      </c>
      <c r="E69" s="32">
        <v>1.391809</v>
      </c>
      <c r="F69" s="32"/>
      <c r="G69" s="43">
        <f t="shared" si="1"/>
        <v>60.89528809999999</v>
      </c>
      <c r="H69" s="46">
        <v>1987</v>
      </c>
      <c r="I69" s="47"/>
      <c r="J69" s="47"/>
    </row>
    <row r="70" spans="2:10" ht="15">
      <c r="B70" s="30" t="s">
        <v>100</v>
      </c>
      <c r="C70" s="31">
        <v>213.389193</v>
      </c>
      <c r="D70" s="32">
        <f>366.965949+21.7</f>
        <v>388.665949</v>
      </c>
      <c r="E70" s="32">
        <v>4.882332</v>
      </c>
      <c r="F70" s="32">
        <v>4.336981</v>
      </c>
      <c r="G70" s="43">
        <f t="shared" si="1"/>
        <v>615.6685538</v>
      </c>
      <c r="H70" s="46">
        <v>1979</v>
      </c>
      <c r="I70" s="47"/>
      <c r="J70" s="47"/>
    </row>
    <row r="71" spans="2:10" ht="15">
      <c r="B71" s="30" t="s">
        <v>101</v>
      </c>
      <c r="C71" s="31">
        <v>3.3550189999999995</v>
      </c>
      <c r="D71" s="32">
        <v>17.747286</v>
      </c>
      <c r="E71" s="32">
        <v>0.131584</v>
      </c>
      <c r="F71" s="32"/>
      <c r="G71" s="43">
        <f t="shared" si="1"/>
        <v>21.352314599999996</v>
      </c>
      <c r="H71" s="46">
        <v>1996</v>
      </c>
      <c r="I71" s="47"/>
      <c r="J71" s="47"/>
    </row>
    <row r="72" spans="2:10" ht="15">
      <c r="B72" s="30" t="s">
        <v>102</v>
      </c>
      <c r="C72" s="31">
        <v>5.661403</v>
      </c>
      <c r="D72" s="32">
        <v>0.384664</v>
      </c>
      <c r="E72" s="32">
        <v>0.08661100000000001</v>
      </c>
      <c r="F72" s="32"/>
      <c r="G72" s="43">
        <f t="shared" si="1"/>
        <v>6.2106278999999995</v>
      </c>
      <c r="H72" s="46">
        <v>1983</v>
      </c>
      <c r="I72" s="47"/>
      <c r="J72" s="47"/>
    </row>
    <row r="73" spans="2:10" ht="15">
      <c r="B73" s="30" t="s">
        <v>103</v>
      </c>
      <c r="C73" s="31">
        <v>70.96497899999999</v>
      </c>
      <c r="D73" s="32">
        <v>3.8539809999999997</v>
      </c>
      <c r="E73" s="32">
        <v>2.612539</v>
      </c>
      <c r="F73" s="32"/>
      <c r="G73" s="43">
        <f t="shared" si="1"/>
        <v>79.78278409999999</v>
      </c>
      <c r="H73" s="46">
        <v>1976</v>
      </c>
      <c r="I73" s="47"/>
      <c r="J73" s="47"/>
    </row>
    <row r="74" spans="2:10" ht="15">
      <c r="B74" s="30" t="s">
        <v>104</v>
      </c>
      <c r="C74" s="31">
        <v>4.369779</v>
      </c>
      <c r="D74" s="32">
        <v>0.142321</v>
      </c>
      <c r="E74" s="32">
        <v>0.019011</v>
      </c>
      <c r="F74" s="32"/>
      <c r="G74" s="43">
        <f t="shared" si="1"/>
        <v>4.5482209000000005</v>
      </c>
      <c r="H74" s="46">
        <v>2000</v>
      </c>
      <c r="I74" s="47"/>
      <c r="J74" s="47"/>
    </row>
    <row r="75" spans="2:10" ht="15">
      <c r="B75" s="30" t="s">
        <v>105</v>
      </c>
      <c r="C75" s="31">
        <v>1.190067</v>
      </c>
      <c r="D75" s="32">
        <v>0.933711</v>
      </c>
      <c r="E75" s="32"/>
      <c r="F75" s="32"/>
      <c r="G75" s="43">
        <f t="shared" si="1"/>
        <v>2.1237779999999997</v>
      </c>
      <c r="H75" s="46">
        <v>1991</v>
      </c>
      <c r="I75" s="47"/>
      <c r="J75" s="47"/>
    </row>
    <row r="76" spans="2:10" ht="15">
      <c r="B76" s="30" t="s">
        <v>106</v>
      </c>
      <c r="C76" s="31">
        <v>103.29817</v>
      </c>
      <c r="D76" s="32">
        <v>20.182030999999995</v>
      </c>
      <c r="E76" s="32">
        <v>3.225331000000001</v>
      </c>
      <c r="F76" s="32"/>
      <c r="G76" s="43">
        <f t="shared" si="1"/>
        <v>129.6083299</v>
      </c>
      <c r="H76" s="46">
        <v>1975</v>
      </c>
      <c r="I76" s="47"/>
      <c r="J76" s="47"/>
    </row>
    <row r="77" spans="2:10" ht="15">
      <c r="B77" s="30" t="s">
        <v>107</v>
      </c>
      <c r="C77" s="31">
        <v>13.432544</v>
      </c>
      <c r="D77" s="32"/>
      <c r="E77" s="32"/>
      <c r="F77" s="32"/>
      <c r="G77" s="43">
        <f t="shared" si="1"/>
        <v>13.432544</v>
      </c>
      <c r="H77" s="46">
        <v>1984</v>
      </c>
      <c r="I77" s="47"/>
      <c r="J77" s="47"/>
    </row>
    <row r="78" spans="2:10" ht="15">
      <c r="B78" s="30" t="s">
        <v>108</v>
      </c>
      <c r="C78" s="31">
        <v>0.011362</v>
      </c>
      <c r="D78" s="32"/>
      <c r="E78" s="32"/>
      <c r="F78" s="32"/>
      <c r="G78" s="43">
        <f t="shared" si="1"/>
        <v>0.011362</v>
      </c>
      <c r="H78" s="46">
        <v>1981</v>
      </c>
      <c r="I78" s="47"/>
      <c r="J78" s="47"/>
    </row>
    <row r="79" spans="2:10" ht="15">
      <c r="B79" s="30" t="s">
        <v>109</v>
      </c>
      <c r="C79" s="31">
        <v>0.006558</v>
      </c>
      <c r="D79" s="32"/>
      <c r="E79" s="32"/>
      <c r="F79" s="32"/>
      <c r="G79" s="43">
        <f t="shared" si="1"/>
        <v>0.006558</v>
      </c>
      <c r="H79" s="46">
        <v>1987</v>
      </c>
      <c r="I79" s="47"/>
      <c r="J79" s="47"/>
    </row>
    <row r="80" spans="2:10" ht="15">
      <c r="B80" s="30" t="s">
        <v>110</v>
      </c>
      <c r="C80" s="31">
        <v>50.855987</v>
      </c>
      <c r="D80" s="32">
        <v>2.170313</v>
      </c>
      <c r="E80" s="32">
        <v>1.212094</v>
      </c>
      <c r="F80" s="32"/>
      <c r="G80" s="43">
        <f t="shared" si="1"/>
        <v>55.3292786</v>
      </c>
      <c r="H80" s="46">
        <v>1981</v>
      </c>
      <c r="I80" s="47"/>
      <c r="J80" s="47"/>
    </row>
    <row r="81" spans="2:10" ht="15">
      <c r="B81" s="30" t="s">
        <v>111</v>
      </c>
      <c r="C81" s="31">
        <v>47.69757600000001</v>
      </c>
      <c r="D81" s="32">
        <v>1.376456</v>
      </c>
      <c r="E81" s="32">
        <v>0.811423</v>
      </c>
      <c r="F81" s="32"/>
      <c r="G81" s="43">
        <f t="shared" si="1"/>
        <v>50.61573570000001</v>
      </c>
      <c r="H81" s="46">
        <v>1986</v>
      </c>
      <c r="I81" s="47"/>
      <c r="J81" s="47"/>
    </row>
    <row r="82" spans="2:10" ht="15">
      <c r="B82" s="30" t="s">
        <v>112</v>
      </c>
      <c r="C82" s="31">
        <v>3.841932</v>
      </c>
      <c r="D82" s="32">
        <v>0.185956</v>
      </c>
      <c r="E82" s="32"/>
      <c r="F82" s="32"/>
      <c r="G82" s="43">
        <f t="shared" si="1"/>
        <v>4.027888</v>
      </c>
      <c r="H82" s="46">
        <v>2003</v>
      </c>
      <c r="I82" s="47"/>
      <c r="J82" s="47"/>
    </row>
    <row r="83" spans="2:10" ht="15">
      <c r="B83" s="30" t="s">
        <v>113</v>
      </c>
      <c r="C83" s="31">
        <v>21.028155</v>
      </c>
      <c r="D83" s="32">
        <v>5.9381960000000005</v>
      </c>
      <c r="E83" s="32">
        <v>0.39825799999999995</v>
      </c>
      <c r="F83" s="32"/>
      <c r="G83" s="43">
        <f t="shared" si="1"/>
        <v>27.723041200000004</v>
      </c>
      <c r="H83" s="46">
        <v>1986</v>
      </c>
      <c r="J83" s="47"/>
    </row>
    <row r="84" spans="2:10" s="41" customFormat="1" ht="15">
      <c r="B84" s="30" t="s">
        <v>114</v>
      </c>
      <c r="C84" s="31">
        <v>0.8100550000000001</v>
      </c>
      <c r="D84" s="32">
        <v>0.082286</v>
      </c>
      <c r="E84" s="32"/>
      <c r="F84" s="32"/>
      <c r="G84" s="43">
        <f t="shared" si="1"/>
        <v>0.892341</v>
      </c>
      <c r="H84" s="46">
        <v>1994</v>
      </c>
      <c r="J84" s="47"/>
    </row>
    <row r="85" spans="2:10" s="41" customFormat="1" ht="15">
      <c r="B85" s="30" t="s">
        <v>115</v>
      </c>
      <c r="C85" s="31">
        <v>6.186356</v>
      </c>
      <c r="D85" s="32">
        <v>0.607619</v>
      </c>
      <c r="E85" s="32">
        <v>0.128249</v>
      </c>
      <c r="F85" s="32">
        <v>0.07888300000000001</v>
      </c>
      <c r="G85" s="43">
        <f t="shared" si="1"/>
        <v>7.1165310999999996</v>
      </c>
      <c r="H85" s="46">
        <v>1993</v>
      </c>
      <c r="I85" s="21"/>
      <c r="J85" s="47"/>
    </row>
    <row r="86" spans="2:10" ht="15">
      <c r="B86" s="30" t="s">
        <v>116</v>
      </c>
      <c r="C86" s="31">
        <v>7.906009000000001</v>
      </c>
      <c r="D86" s="32"/>
      <c r="E86" s="32"/>
      <c r="F86" s="32"/>
      <c r="G86" s="43">
        <f t="shared" si="1"/>
        <v>7.906009000000001</v>
      </c>
      <c r="H86" s="48">
        <v>1987</v>
      </c>
      <c r="J86" s="47"/>
    </row>
    <row r="87" spans="2:10" ht="15">
      <c r="B87" s="30" t="s">
        <v>117</v>
      </c>
      <c r="C87" s="31">
        <v>0.23460399999999998</v>
      </c>
      <c r="D87" s="32">
        <v>0.614195</v>
      </c>
      <c r="E87" s="32">
        <v>0.111824</v>
      </c>
      <c r="F87" s="32"/>
      <c r="G87" s="43">
        <f>C87+D87+E87*1.9+F87</f>
        <v>1.0612646000000001</v>
      </c>
      <c r="H87" s="48">
        <v>2007</v>
      </c>
      <c r="J87" s="47"/>
    </row>
    <row r="88" spans="2:10" ht="15.75" thickBot="1">
      <c r="B88" s="30" t="s">
        <v>118</v>
      </c>
      <c r="C88" s="31">
        <v>73.84427400000001</v>
      </c>
      <c r="D88" s="32">
        <v>99.29005099999998</v>
      </c>
      <c r="E88" s="32">
        <v>17.659979999999997</v>
      </c>
      <c r="F88" s="32">
        <v>17.112744999999997</v>
      </c>
      <c r="G88" s="43">
        <f>C88+D88+E88*1.9+F88</f>
        <v>223.80103199999996</v>
      </c>
      <c r="H88" s="33">
        <v>1981</v>
      </c>
      <c r="J88" s="47"/>
    </row>
    <row r="89" spans="2:10" ht="48.75">
      <c r="B89" s="355" t="s">
        <v>359</v>
      </c>
      <c r="C89" s="50">
        <f>SUM(C19:C88)</f>
        <v>3587.2669879999985</v>
      </c>
      <c r="D89" s="51">
        <f>SUM(D19:D88)</f>
        <v>1318.5099980000002</v>
      </c>
      <c r="E89" s="51">
        <f>SUM(E19:E88)</f>
        <v>129.52251600000002</v>
      </c>
      <c r="F89" s="51">
        <f>SUM(F19:F88)</f>
        <v>94.140807</v>
      </c>
      <c r="G89" s="52">
        <f>SUM(G19:G88)</f>
        <v>5246.010573400002</v>
      </c>
      <c r="H89" s="53"/>
      <c r="J89" s="47"/>
    </row>
    <row r="90" spans="2:10" ht="25.5" thickBot="1">
      <c r="B90" s="306" t="s">
        <v>358</v>
      </c>
      <c r="C90" s="54">
        <f>C89+C18</f>
        <v>3625.5985849999984</v>
      </c>
      <c r="D90" s="55">
        <f>D89+D18</f>
        <v>1547.086103</v>
      </c>
      <c r="E90" s="55">
        <f>E89+E18</f>
        <v>133.25611100000003</v>
      </c>
      <c r="F90" s="55">
        <f>F89+F18</f>
        <v>95.08744899999999</v>
      </c>
      <c r="G90" s="56">
        <f>G89+G18</f>
        <v>5520.958747900002</v>
      </c>
      <c r="H90" s="57"/>
      <c r="J90" s="47"/>
    </row>
    <row r="91" spans="3:10" ht="15">
      <c r="C91" s="42"/>
      <c r="D91" s="34"/>
      <c r="E91" s="34"/>
      <c r="F91" s="34"/>
      <c r="G91" s="34"/>
      <c r="H91" s="47"/>
      <c r="J91" s="47"/>
    </row>
    <row r="92" spans="1:8" ht="15">
      <c r="A92" s="58"/>
      <c r="C92" s="42"/>
      <c r="D92" s="34"/>
      <c r="E92" s="34"/>
      <c r="F92" s="34"/>
      <c r="G92" s="34"/>
      <c r="H92" s="47"/>
    </row>
    <row r="93" spans="1:14" ht="15">
      <c r="A93" s="58"/>
      <c r="B93" s="34" t="s">
        <v>233</v>
      </c>
      <c r="C93" s="59"/>
      <c r="D93" s="60"/>
      <c r="E93" s="61"/>
      <c r="F93" s="34"/>
      <c r="G93" s="34" t="s">
        <v>581</v>
      </c>
      <c r="H93" s="34"/>
      <c r="I93" s="353"/>
      <c r="J93" s="354"/>
      <c r="K93" s="354"/>
      <c r="L93" s="354"/>
      <c r="M93" s="354"/>
      <c r="N93" s="354"/>
    </row>
    <row r="94" spans="1:14" ht="15">
      <c r="A94" s="58"/>
      <c r="B94" s="34" t="s">
        <v>119</v>
      </c>
      <c r="C94" s="58"/>
      <c r="D94" s="62"/>
      <c r="E94" s="34"/>
      <c r="F94" s="34"/>
      <c r="G94" s="34" t="s">
        <v>574</v>
      </c>
      <c r="H94" s="34"/>
      <c r="I94" s="354"/>
      <c r="J94" s="354"/>
      <c r="K94" s="354"/>
      <c r="L94" s="354"/>
      <c r="M94" s="354"/>
      <c r="N94" s="354"/>
    </row>
    <row r="95" spans="1:14" ht="15">
      <c r="A95" s="58"/>
      <c r="B95" s="63" t="s">
        <v>120</v>
      </c>
      <c r="C95" s="58"/>
      <c r="D95" s="62"/>
      <c r="E95" s="34"/>
      <c r="F95" s="63"/>
      <c r="G95" s="34" t="s">
        <v>582</v>
      </c>
      <c r="H95" s="34"/>
      <c r="I95" s="354"/>
      <c r="J95" s="354"/>
      <c r="K95" s="354"/>
      <c r="L95" s="354"/>
      <c r="M95" s="354"/>
      <c r="N95" s="354"/>
    </row>
    <row r="96" spans="1:14" ht="15">
      <c r="A96" s="58"/>
      <c r="B96" s="34" t="s">
        <v>234</v>
      </c>
      <c r="C96" s="58"/>
      <c r="D96" s="62"/>
      <c r="E96" s="34"/>
      <c r="F96" s="34"/>
      <c r="G96" s="34" t="s">
        <v>583</v>
      </c>
      <c r="H96" s="34"/>
      <c r="I96" s="354"/>
      <c r="J96" s="354"/>
      <c r="K96" s="354"/>
      <c r="L96" s="354"/>
      <c r="M96" s="354"/>
      <c r="N96" s="354"/>
    </row>
    <row r="97" spans="1:14" ht="15">
      <c r="A97" s="58"/>
      <c r="B97" s="34" t="s">
        <v>586</v>
      </c>
      <c r="C97" s="58"/>
      <c r="D97" s="58"/>
      <c r="G97" s="34" t="s">
        <v>584</v>
      </c>
      <c r="H97" s="34"/>
      <c r="I97" s="354"/>
      <c r="J97" s="354"/>
      <c r="K97" s="354"/>
      <c r="L97" s="354"/>
      <c r="M97" s="354"/>
      <c r="N97" s="354"/>
    </row>
    <row r="98" spans="2:8" ht="15">
      <c r="B98" s="34" t="s">
        <v>587</v>
      </c>
      <c r="C98" s="58"/>
      <c r="D98" s="58"/>
      <c r="G98" s="34" t="s">
        <v>585</v>
      </c>
      <c r="H98" s="34"/>
    </row>
    <row r="99" ht="15">
      <c r="B99" s="34"/>
    </row>
    <row r="100" ht="15">
      <c r="B100" s="34"/>
    </row>
  </sheetData>
  <sheetProtection/>
  <mergeCells count="1">
    <mergeCell ref="B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7"/>
  <sheetViews>
    <sheetView zoomScale="99" zoomScaleNormal="99" zoomScalePageLayoutView="0" workbookViewId="0" topLeftCell="A1">
      <selection activeCell="A1" sqref="A1:H1"/>
    </sheetView>
  </sheetViews>
  <sheetFormatPr defaultColWidth="11.421875" defaultRowHeight="15"/>
  <cols>
    <col min="1" max="1" width="25.8515625" style="64" customWidth="1"/>
    <col min="2" max="3" width="8.57421875" style="64" customWidth="1"/>
    <col min="4" max="4" width="9.00390625" style="64" customWidth="1"/>
    <col min="5" max="5" width="9.7109375" style="64" customWidth="1"/>
    <col min="6" max="6" width="9.28125" style="64" customWidth="1"/>
    <col min="7" max="7" width="9.140625" style="64" customWidth="1"/>
    <col min="8" max="8" width="8.140625" style="64" customWidth="1"/>
    <col min="9" max="9" width="9.00390625" style="64" customWidth="1"/>
    <col min="10" max="10" width="9.8515625" style="64" customWidth="1"/>
    <col min="11" max="11" width="9.00390625" style="64" customWidth="1"/>
    <col min="12" max="16384" width="11.421875" style="64" customWidth="1"/>
  </cols>
  <sheetData>
    <row r="1" spans="1:8" ht="85.5" customHeight="1">
      <c r="A1" s="419" t="s">
        <v>344</v>
      </c>
      <c r="B1" s="419"/>
      <c r="C1" s="419"/>
      <c r="D1" s="419"/>
      <c r="E1" s="419"/>
      <c r="F1" s="419"/>
      <c r="G1" s="419"/>
      <c r="H1" s="419"/>
    </row>
    <row r="2" ht="12.75" thickBot="1"/>
    <row r="3" spans="1:11" ht="26.25" customHeight="1">
      <c r="A3" s="413" t="s">
        <v>343</v>
      </c>
      <c r="B3" s="414"/>
      <c r="C3" s="414"/>
      <c r="D3" s="414"/>
      <c r="E3" s="414"/>
      <c r="F3" s="415"/>
      <c r="G3" s="416" t="s">
        <v>342</v>
      </c>
      <c r="H3" s="417"/>
      <c r="I3" s="417"/>
      <c r="J3" s="417"/>
      <c r="K3" s="418"/>
    </row>
    <row r="4" spans="1:18" ht="36">
      <c r="A4" s="294" t="s">
        <v>246</v>
      </c>
      <c r="B4" s="289" t="s">
        <v>326</v>
      </c>
      <c r="C4" s="289" t="s">
        <v>327</v>
      </c>
      <c r="D4" s="289" t="s">
        <v>340</v>
      </c>
      <c r="E4" s="289" t="s">
        <v>329</v>
      </c>
      <c r="F4" s="289" t="s">
        <v>6</v>
      </c>
      <c r="G4" s="289" t="s">
        <v>326</v>
      </c>
      <c r="H4" s="289" t="s">
        <v>327</v>
      </c>
      <c r="I4" s="289" t="s">
        <v>340</v>
      </c>
      <c r="J4" s="289" t="s">
        <v>329</v>
      </c>
      <c r="K4" s="290" t="s">
        <v>6</v>
      </c>
      <c r="M4" s="65"/>
      <c r="N4" s="66"/>
      <c r="O4" s="66"/>
      <c r="P4" s="66"/>
      <c r="Q4" s="65"/>
      <c r="R4" s="65"/>
    </row>
    <row r="5" spans="1:18" ht="36.75" thickBot="1">
      <c r="A5" s="291"/>
      <c r="B5" s="282" t="s">
        <v>332</v>
      </c>
      <c r="C5" s="292" t="s">
        <v>333</v>
      </c>
      <c r="D5" s="292" t="s">
        <v>334</v>
      </c>
      <c r="E5" s="292" t="s">
        <v>332</v>
      </c>
      <c r="F5" s="292" t="s">
        <v>332</v>
      </c>
      <c r="G5" s="292" t="s">
        <v>332</v>
      </c>
      <c r="H5" s="292" t="s">
        <v>333</v>
      </c>
      <c r="I5" s="292" t="s">
        <v>334</v>
      </c>
      <c r="J5" s="292" t="s">
        <v>332</v>
      </c>
      <c r="K5" s="293" t="s">
        <v>332</v>
      </c>
      <c r="M5" s="68"/>
      <c r="N5" s="68"/>
      <c r="O5" s="68"/>
      <c r="P5" s="68"/>
      <c r="Q5" s="68"/>
      <c r="R5" s="68"/>
    </row>
    <row r="6" spans="1:18" ht="12.75">
      <c r="A6" s="70" t="s">
        <v>49</v>
      </c>
      <c r="B6" s="71">
        <v>1.395553</v>
      </c>
      <c r="C6" s="72">
        <v>5.633570000000001</v>
      </c>
      <c r="D6" s="72">
        <v>1.1858659999999999</v>
      </c>
      <c r="E6" s="72">
        <v>0</v>
      </c>
      <c r="F6" s="73">
        <f>B6+C6+D6*1.9+E6</f>
        <v>9.2822684</v>
      </c>
      <c r="G6" s="71">
        <v>0.89307</v>
      </c>
      <c r="H6" s="72">
        <v>3.9012690000000005</v>
      </c>
      <c r="I6" s="72">
        <v>0.8803789999999999</v>
      </c>
      <c r="J6" s="72">
        <v>0</v>
      </c>
      <c r="K6" s="74">
        <f>G6+H6+I6*1.9+J6</f>
        <v>6.4670591</v>
      </c>
      <c r="L6" s="75"/>
      <c r="M6" s="21"/>
      <c r="N6" s="42"/>
      <c r="O6" s="42"/>
      <c r="P6" s="42"/>
      <c r="Q6" s="42"/>
      <c r="R6" s="21"/>
    </row>
    <row r="7" spans="1:18" ht="12.75">
      <c r="A7" s="76" t="s">
        <v>50</v>
      </c>
      <c r="B7" s="31">
        <v>36.5359</v>
      </c>
      <c r="C7" s="32">
        <v>8.077009</v>
      </c>
      <c r="D7" s="32">
        <v>0</v>
      </c>
      <c r="E7" s="32">
        <v>0</v>
      </c>
      <c r="F7" s="43">
        <f aca="true" t="shared" si="0" ref="F7:F75">B7+C7+D7*1.9+E7</f>
        <v>44.612909</v>
      </c>
      <c r="G7" s="31">
        <v>24.692403999999996</v>
      </c>
      <c r="H7" s="32">
        <v>7.048500000000001</v>
      </c>
      <c r="I7" s="32">
        <v>0</v>
      </c>
      <c r="J7" s="32">
        <v>0</v>
      </c>
      <c r="K7" s="77">
        <f aca="true" t="shared" si="1" ref="K7:K49">G7+H7+I7*1.9+J7</f>
        <v>31.740903999999997</v>
      </c>
      <c r="L7" s="75"/>
      <c r="M7" s="21"/>
      <c r="N7" s="42"/>
      <c r="O7" s="42"/>
      <c r="P7" s="42"/>
      <c r="Q7" s="42"/>
      <c r="R7" s="21"/>
    </row>
    <row r="8" spans="1:18" ht="12.75">
      <c r="A8" s="76" t="s">
        <v>51</v>
      </c>
      <c r="B8" s="31">
        <v>69.677177</v>
      </c>
      <c r="C8" s="32">
        <v>1.8304749999999999</v>
      </c>
      <c r="D8" s="32">
        <v>0</v>
      </c>
      <c r="E8" s="32">
        <v>0</v>
      </c>
      <c r="F8" s="43">
        <f t="shared" si="0"/>
        <v>71.50765200000001</v>
      </c>
      <c r="G8" s="31">
        <v>17.920405000000002</v>
      </c>
      <c r="H8" s="32">
        <v>0.6078410000000001</v>
      </c>
      <c r="I8" s="32">
        <v>0</v>
      </c>
      <c r="J8" s="32">
        <v>0</v>
      </c>
      <c r="K8" s="77">
        <f t="shared" si="1"/>
        <v>18.528246000000003</v>
      </c>
      <c r="L8" s="75"/>
      <c r="M8" s="21"/>
      <c r="N8" s="42"/>
      <c r="O8" s="42"/>
      <c r="P8" s="42"/>
      <c r="Q8" s="42"/>
      <c r="R8" s="21"/>
    </row>
    <row r="9" spans="1:18" ht="12.75">
      <c r="A9" s="76" t="s">
        <v>52</v>
      </c>
      <c r="B9" s="31">
        <v>0.86629</v>
      </c>
      <c r="C9" s="32">
        <v>0.05362</v>
      </c>
      <c r="D9" s="32">
        <v>0</v>
      </c>
      <c r="E9" s="32">
        <v>0</v>
      </c>
      <c r="F9" s="43">
        <f t="shared" si="0"/>
        <v>0.91991</v>
      </c>
      <c r="G9" s="31">
        <v>0.46849100000000005</v>
      </c>
      <c r="H9" s="32">
        <v>0.05362</v>
      </c>
      <c r="I9" s="32">
        <v>-0.007838</v>
      </c>
      <c r="J9" s="32">
        <v>0</v>
      </c>
      <c r="K9" s="77">
        <f t="shared" si="1"/>
        <v>0.5072188</v>
      </c>
      <c r="L9" s="75"/>
      <c r="M9" s="21"/>
      <c r="N9" s="42"/>
      <c r="O9" s="42"/>
      <c r="P9" s="42"/>
      <c r="Q9" s="42"/>
      <c r="R9" s="21"/>
    </row>
    <row r="10" spans="1:18" ht="12.75">
      <c r="A10" s="76" t="s">
        <v>53</v>
      </c>
      <c r="B10" s="31">
        <v>55.962999999999994</v>
      </c>
      <c r="C10" s="32">
        <v>3.9211639999999996</v>
      </c>
      <c r="D10" s="32">
        <v>1.3129759999999997</v>
      </c>
      <c r="E10" s="32">
        <v>0</v>
      </c>
      <c r="F10" s="43">
        <f t="shared" si="0"/>
        <v>62.37881839999999</v>
      </c>
      <c r="G10" s="31">
        <v>2.636645999999992</v>
      </c>
      <c r="H10" s="32">
        <v>0.9062059999999996</v>
      </c>
      <c r="I10" s="32">
        <v>0.17482699999999984</v>
      </c>
      <c r="J10" s="32">
        <v>0</v>
      </c>
      <c r="K10" s="77">
        <f t="shared" si="1"/>
        <v>3.875023299999991</v>
      </c>
      <c r="L10" s="75"/>
      <c r="M10" s="21"/>
      <c r="N10" s="42"/>
      <c r="O10" s="42"/>
      <c r="P10" s="42"/>
      <c r="Q10" s="42"/>
      <c r="R10" s="21"/>
    </row>
    <row r="11" spans="1:18" ht="12.75">
      <c r="A11" s="76" t="s">
        <v>54</v>
      </c>
      <c r="B11" s="31">
        <v>143.091</v>
      </c>
      <c r="C11" s="32">
        <v>1.51136</v>
      </c>
      <c r="D11" s="32">
        <v>2.61536</v>
      </c>
      <c r="E11" s="32">
        <v>0</v>
      </c>
      <c r="F11" s="43">
        <f t="shared" si="0"/>
        <v>149.57154400000002</v>
      </c>
      <c r="G11" s="31">
        <v>15.430006000000006</v>
      </c>
      <c r="H11" s="32">
        <v>0.021438000000000068</v>
      </c>
      <c r="I11" s="32">
        <v>0.3581939999999997</v>
      </c>
      <c r="J11" s="32">
        <v>0</v>
      </c>
      <c r="K11" s="77">
        <f t="shared" si="1"/>
        <v>16.132012600000007</v>
      </c>
      <c r="L11" s="75"/>
      <c r="M11" s="21"/>
      <c r="N11" s="42"/>
      <c r="O11" s="42"/>
      <c r="P11" s="42"/>
      <c r="Q11" s="42"/>
      <c r="R11" s="21"/>
    </row>
    <row r="12" spans="1:18" ht="12.75">
      <c r="A12" s="76" t="s">
        <v>55</v>
      </c>
      <c r="B12" s="78">
        <v>534.602</v>
      </c>
      <c r="C12" s="79">
        <v>158.0717</v>
      </c>
      <c r="D12" s="79">
        <v>14.67237</v>
      </c>
      <c r="E12" s="79">
        <v>0</v>
      </c>
      <c r="F12" s="43">
        <f t="shared" si="0"/>
        <v>720.551203</v>
      </c>
      <c r="G12" s="78">
        <v>111.16386799999998</v>
      </c>
      <c r="H12" s="79">
        <v>18.814415999999966</v>
      </c>
      <c r="I12" s="79">
        <v>1.9812919999999998</v>
      </c>
      <c r="J12" s="79">
        <v>0</v>
      </c>
      <c r="K12" s="77">
        <f t="shared" si="1"/>
        <v>133.74273879999996</v>
      </c>
      <c r="L12" s="75"/>
      <c r="M12" s="21"/>
      <c r="N12" s="42"/>
      <c r="O12" s="42"/>
      <c r="P12" s="42"/>
      <c r="Q12" s="42"/>
      <c r="R12" s="21"/>
    </row>
    <row r="13" spans="1:18" ht="12.75">
      <c r="A13" s="76" t="s">
        <v>56</v>
      </c>
      <c r="B13" s="31">
        <v>133.81</v>
      </c>
      <c r="C13" s="32">
        <v>43.99937</v>
      </c>
      <c r="D13" s="32">
        <v>4.102919</v>
      </c>
      <c r="E13" s="32">
        <v>0</v>
      </c>
      <c r="F13" s="43">
        <f t="shared" si="0"/>
        <v>185.6049161</v>
      </c>
      <c r="G13" s="31">
        <v>38.81260400000001</v>
      </c>
      <c r="H13" s="32">
        <v>5.349685999999998</v>
      </c>
      <c r="I13" s="32">
        <v>0.3012549999999994</v>
      </c>
      <c r="J13" s="32">
        <v>0</v>
      </c>
      <c r="K13" s="77">
        <f t="shared" si="1"/>
        <v>44.734674500000004</v>
      </c>
      <c r="L13" s="75"/>
      <c r="M13" s="21"/>
      <c r="N13" s="42"/>
      <c r="O13" s="42"/>
      <c r="P13" s="42"/>
      <c r="Q13" s="42"/>
      <c r="R13" s="21"/>
    </row>
    <row r="14" spans="1:18" ht="12.75">
      <c r="A14" s="76" t="s">
        <v>57</v>
      </c>
      <c r="B14" s="31">
        <v>10.39986</v>
      </c>
      <c r="C14" s="32">
        <v>4.198589999999999</v>
      </c>
      <c r="D14" s="32">
        <v>0.467268</v>
      </c>
      <c r="E14" s="32">
        <v>0</v>
      </c>
      <c r="F14" s="43">
        <f t="shared" si="0"/>
        <v>15.4862592</v>
      </c>
      <c r="G14" s="31">
        <v>0.36834099999999914</v>
      </c>
      <c r="H14" s="32">
        <v>0.5805469999999993</v>
      </c>
      <c r="I14" s="32">
        <v>0.053605000000000125</v>
      </c>
      <c r="J14" s="32">
        <v>0</v>
      </c>
      <c r="K14" s="77">
        <f t="shared" si="1"/>
        <v>1.0507374999999985</v>
      </c>
      <c r="L14" s="75"/>
      <c r="M14" s="21"/>
      <c r="N14" s="42"/>
      <c r="O14" s="42"/>
      <c r="P14" s="42"/>
      <c r="Q14" s="42"/>
      <c r="R14" s="21"/>
    </row>
    <row r="15" spans="1:18" ht="12.75">
      <c r="A15" s="76" t="s">
        <v>58</v>
      </c>
      <c r="B15" s="31">
        <v>0.465659</v>
      </c>
      <c r="C15" s="32">
        <v>0.010519</v>
      </c>
      <c r="D15" s="32">
        <v>0</v>
      </c>
      <c r="E15" s="32">
        <v>0</v>
      </c>
      <c r="F15" s="43">
        <f t="shared" si="0"/>
        <v>0.476178</v>
      </c>
      <c r="G15" s="31">
        <v>0.22064699999999998</v>
      </c>
      <c r="H15" s="32">
        <v>0.01035</v>
      </c>
      <c r="I15" s="32">
        <v>0</v>
      </c>
      <c r="J15" s="32">
        <v>0</v>
      </c>
      <c r="K15" s="77">
        <f t="shared" si="1"/>
        <v>0.23099699999999998</v>
      </c>
      <c r="L15" s="75"/>
      <c r="M15" s="21"/>
      <c r="N15" s="42"/>
      <c r="O15" s="42"/>
      <c r="P15" s="42"/>
      <c r="Q15" s="42"/>
      <c r="R15" s="21"/>
    </row>
    <row r="16" spans="1:18" ht="12.75">
      <c r="A16" s="76" t="s">
        <v>59</v>
      </c>
      <c r="B16" s="31">
        <v>26.78</v>
      </c>
      <c r="C16" s="32">
        <v>8.67</v>
      </c>
      <c r="D16" s="32">
        <v>0.53</v>
      </c>
      <c r="E16" s="32">
        <v>0</v>
      </c>
      <c r="F16" s="43">
        <f t="shared" si="0"/>
        <v>36.457</v>
      </c>
      <c r="G16" s="31">
        <v>7.233601</v>
      </c>
      <c r="H16" s="32">
        <v>7.322163</v>
      </c>
      <c r="I16" s="32">
        <v>0.41757500000000003</v>
      </c>
      <c r="J16" s="32">
        <v>0</v>
      </c>
      <c r="K16" s="77">
        <f t="shared" si="1"/>
        <v>15.3491565</v>
      </c>
      <c r="L16" s="75"/>
      <c r="M16" s="21"/>
      <c r="N16" s="42"/>
      <c r="O16" s="42"/>
      <c r="P16" s="42"/>
      <c r="Q16" s="42"/>
      <c r="R16" s="21"/>
    </row>
    <row r="17" spans="1:18" ht="13.5">
      <c r="A17" s="76" t="s">
        <v>121</v>
      </c>
      <c r="B17" s="31">
        <v>1.241</v>
      </c>
      <c r="C17" s="32">
        <v>3.43679</v>
      </c>
      <c r="D17" s="32">
        <v>0.174004</v>
      </c>
      <c r="E17" s="32">
        <v>0.129785</v>
      </c>
      <c r="F17" s="43">
        <f t="shared" si="0"/>
        <v>5.1381825999999995</v>
      </c>
      <c r="G17" s="31">
        <v>1.241</v>
      </c>
      <c r="H17" s="32">
        <v>3.43679</v>
      </c>
      <c r="I17" s="32">
        <v>0.174004</v>
      </c>
      <c r="J17" s="32">
        <v>0.129785</v>
      </c>
      <c r="K17" s="77">
        <f t="shared" si="1"/>
        <v>5.1381825999999995</v>
      </c>
      <c r="L17" s="75"/>
      <c r="M17" s="21"/>
      <c r="N17" s="42"/>
      <c r="O17" s="42"/>
      <c r="P17" s="42"/>
      <c r="Q17" s="42"/>
      <c r="R17" s="21"/>
    </row>
    <row r="18" spans="1:18" ht="12.75">
      <c r="A18" s="76" t="s">
        <v>60</v>
      </c>
      <c r="B18" s="31">
        <v>2.81703</v>
      </c>
      <c r="C18" s="32">
        <v>0.833</v>
      </c>
      <c r="D18" s="32">
        <v>0.167</v>
      </c>
      <c r="E18" s="32">
        <v>0</v>
      </c>
      <c r="F18" s="43">
        <f t="shared" si="0"/>
        <v>3.96733</v>
      </c>
      <c r="G18" s="31">
        <v>0.5404070000000001</v>
      </c>
      <c r="H18" s="32">
        <v>0.759455</v>
      </c>
      <c r="I18" s="32">
        <v>0.153848</v>
      </c>
      <c r="J18" s="32">
        <v>0</v>
      </c>
      <c r="K18" s="77">
        <f t="shared" si="1"/>
        <v>1.5921732</v>
      </c>
      <c r="L18" s="75"/>
      <c r="M18" s="21"/>
      <c r="N18" s="42"/>
      <c r="O18" s="42"/>
      <c r="P18" s="42"/>
      <c r="Q18" s="42"/>
      <c r="R18" s="21"/>
    </row>
    <row r="19" spans="1:18" ht="12.75">
      <c r="A19" s="76" t="s">
        <v>61</v>
      </c>
      <c r="B19" s="31">
        <v>10.29</v>
      </c>
      <c r="C19" s="32">
        <v>33.85</v>
      </c>
      <c r="D19" s="32">
        <v>5.82</v>
      </c>
      <c r="E19" s="32">
        <v>0</v>
      </c>
      <c r="F19" s="43">
        <f t="shared" si="0"/>
        <v>55.198</v>
      </c>
      <c r="G19" s="31">
        <v>10.049009</v>
      </c>
      <c r="H19" s="32">
        <v>33.637389</v>
      </c>
      <c r="I19" s="32">
        <v>5.82</v>
      </c>
      <c r="J19" s="32">
        <v>0</v>
      </c>
      <c r="K19" s="77">
        <f t="shared" si="1"/>
        <v>54.744398</v>
      </c>
      <c r="L19" s="75"/>
      <c r="M19" s="21"/>
      <c r="N19" s="42"/>
      <c r="O19" s="42"/>
      <c r="P19" s="42"/>
      <c r="Q19" s="42"/>
      <c r="R19" s="21"/>
    </row>
    <row r="20" spans="1:18" ht="12.75">
      <c r="A20" s="76" t="s">
        <v>62</v>
      </c>
      <c r="B20" s="31">
        <v>8.73</v>
      </c>
      <c r="C20" s="32">
        <v>0</v>
      </c>
      <c r="D20" s="32">
        <v>0</v>
      </c>
      <c r="E20" s="32">
        <v>0</v>
      </c>
      <c r="F20" s="43">
        <f t="shared" si="0"/>
        <v>8.73</v>
      </c>
      <c r="G20" s="31">
        <v>0.15378700000000123</v>
      </c>
      <c r="H20" s="32">
        <v>0</v>
      </c>
      <c r="I20" s="32">
        <v>0</v>
      </c>
      <c r="J20" s="32">
        <v>0</v>
      </c>
      <c r="K20" s="77">
        <f t="shared" si="1"/>
        <v>0.15378700000000123</v>
      </c>
      <c r="L20" s="75"/>
      <c r="M20" s="21"/>
      <c r="N20" s="42"/>
      <c r="O20" s="42"/>
      <c r="P20" s="42"/>
      <c r="Q20" s="42"/>
      <c r="R20" s="21"/>
    </row>
    <row r="21" spans="1:18" ht="13.5">
      <c r="A21" s="76" t="s">
        <v>122</v>
      </c>
      <c r="B21" s="31">
        <v>30.555660000000003</v>
      </c>
      <c r="C21" s="32">
        <v>7.3</v>
      </c>
      <c r="D21" s="32">
        <v>0.33</v>
      </c>
      <c r="E21" s="32">
        <v>0</v>
      </c>
      <c r="F21" s="43">
        <f t="shared" si="0"/>
        <v>38.48266</v>
      </c>
      <c r="G21" s="31">
        <v>30.555660000000003</v>
      </c>
      <c r="H21" s="32">
        <v>7.3</v>
      </c>
      <c r="I21" s="32">
        <v>0.33</v>
      </c>
      <c r="J21" s="32">
        <v>0</v>
      </c>
      <c r="K21" s="77">
        <f t="shared" si="1"/>
        <v>38.48266</v>
      </c>
      <c r="L21" s="75"/>
      <c r="M21" s="21"/>
      <c r="N21" s="42"/>
      <c r="O21" s="42"/>
      <c r="P21" s="42"/>
      <c r="Q21" s="42"/>
      <c r="R21" s="21"/>
    </row>
    <row r="22" spans="1:18" ht="12.75">
      <c r="A22" s="76" t="s">
        <v>63</v>
      </c>
      <c r="B22" s="31">
        <v>120.727</v>
      </c>
      <c r="C22" s="32">
        <v>0</v>
      </c>
      <c r="D22" s="32">
        <v>0</v>
      </c>
      <c r="E22" s="32">
        <v>0</v>
      </c>
      <c r="F22" s="43">
        <f t="shared" si="0"/>
        <v>120.727</v>
      </c>
      <c r="G22" s="31">
        <v>47.48098800000001</v>
      </c>
      <c r="H22" s="32">
        <v>0</v>
      </c>
      <c r="I22" s="32">
        <v>0</v>
      </c>
      <c r="J22" s="32">
        <v>0</v>
      </c>
      <c r="K22" s="77">
        <f t="shared" si="1"/>
        <v>47.48098800000001</v>
      </c>
      <c r="L22" s="75"/>
      <c r="M22" s="21"/>
      <c r="N22" s="42"/>
      <c r="O22" s="42"/>
      <c r="P22" s="42"/>
      <c r="Q22" s="42"/>
      <c r="R22" s="21"/>
    </row>
    <row r="23" spans="1:18" ht="13.5">
      <c r="A23" s="76" t="s">
        <v>123</v>
      </c>
      <c r="B23" s="31">
        <v>11.1622</v>
      </c>
      <c r="C23" s="32">
        <v>5.95137</v>
      </c>
      <c r="D23" s="32">
        <v>1.24822</v>
      </c>
      <c r="E23" s="32">
        <v>0</v>
      </c>
      <c r="F23" s="43">
        <f t="shared" si="0"/>
        <v>19.485188</v>
      </c>
      <c r="G23" s="31">
        <v>11.1622</v>
      </c>
      <c r="H23" s="32">
        <v>5.95137</v>
      </c>
      <c r="I23" s="32">
        <v>1.24822</v>
      </c>
      <c r="J23" s="32">
        <v>0</v>
      </c>
      <c r="K23" s="77">
        <f t="shared" si="1"/>
        <v>19.485188</v>
      </c>
      <c r="L23" s="75"/>
      <c r="M23" s="21"/>
      <c r="N23" s="42"/>
      <c r="O23" s="42"/>
      <c r="P23" s="42"/>
      <c r="Q23" s="42"/>
      <c r="R23" s="21"/>
    </row>
    <row r="24" spans="1:18" ht="12.75">
      <c r="A24" s="76" t="s">
        <v>64</v>
      </c>
      <c r="B24" s="31">
        <v>365.439311</v>
      </c>
      <c r="C24" s="32">
        <v>22.988</v>
      </c>
      <c r="D24" s="32">
        <v>2.811</v>
      </c>
      <c r="E24" s="32">
        <v>0</v>
      </c>
      <c r="F24" s="43">
        <f t="shared" si="0"/>
        <v>393.76821099999995</v>
      </c>
      <c r="G24" s="31">
        <v>16.749338999999907</v>
      </c>
      <c r="H24" s="32">
        <v>0</v>
      </c>
      <c r="I24" s="32">
        <v>-0.015229000000000603</v>
      </c>
      <c r="J24" s="32">
        <v>0</v>
      </c>
      <c r="K24" s="77">
        <f t="shared" si="1"/>
        <v>16.720403899999905</v>
      </c>
      <c r="L24" s="75"/>
      <c r="M24" s="21"/>
      <c r="N24" s="42"/>
      <c r="O24" s="42"/>
      <c r="P24" s="42"/>
      <c r="Q24" s="42"/>
      <c r="R24" s="21"/>
    </row>
    <row r="25" spans="1:18" ht="12.75">
      <c r="A25" s="76" t="s">
        <v>65</v>
      </c>
      <c r="B25" s="31">
        <v>53.027741999999996</v>
      </c>
      <c r="C25" s="32">
        <v>64.456849</v>
      </c>
      <c r="D25" s="32">
        <v>9.407089000000001</v>
      </c>
      <c r="E25" s="32">
        <v>0</v>
      </c>
      <c r="F25" s="43">
        <f t="shared" si="0"/>
        <v>135.3580601</v>
      </c>
      <c r="G25" s="31">
        <v>14.336874999999992</v>
      </c>
      <c r="H25" s="32">
        <v>35.516964</v>
      </c>
      <c r="I25" s="32">
        <v>5.734571000000001</v>
      </c>
      <c r="J25" s="32">
        <v>0</v>
      </c>
      <c r="K25" s="77">
        <f t="shared" si="1"/>
        <v>60.74952389999999</v>
      </c>
      <c r="L25" s="75"/>
      <c r="M25" s="21"/>
      <c r="N25" s="42"/>
      <c r="O25" s="42"/>
      <c r="P25" s="42"/>
      <c r="Q25" s="42"/>
      <c r="R25" s="21"/>
    </row>
    <row r="26" spans="1:18" ht="12.75">
      <c r="A26" s="76" t="s">
        <v>66</v>
      </c>
      <c r="B26" s="31">
        <v>0</v>
      </c>
      <c r="C26" s="32">
        <v>14.022761999999998</v>
      </c>
      <c r="D26" s="32">
        <v>2.02139</v>
      </c>
      <c r="E26" s="32">
        <v>4.565729999999999</v>
      </c>
      <c r="F26" s="43">
        <f t="shared" si="0"/>
        <v>22.429132999999997</v>
      </c>
      <c r="G26" s="31">
        <v>0</v>
      </c>
      <c r="H26" s="32">
        <v>1.0227619999999984</v>
      </c>
      <c r="I26" s="32">
        <v>0.23218199999999967</v>
      </c>
      <c r="J26" s="32">
        <v>0.39913799999999977</v>
      </c>
      <c r="K26" s="77">
        <f t="shared" si="1"/>
        <v>1.8630457999999974</v>
      </c>
      <c r="L26" s="75"/>
      <c r="M26" s="21"/>
      <c r="N26" s="42"/>
      <c r="O26" s="42"/>
      <c r="P26" s="42"/>
      <c r="Q26" s="42"/>
      <c r="R26" s="21"/>
    </row>
    <row r="27" spans="1:18" ht="12.75">
      <c r="A27" s="76" t="s">
        <v>67</v>
      </c>
      <c r="B27" s="31">
        <v>37.722426999999996</v>
      </c>
      <c r="C27" s="32">
        <v>6.633226</v>
      </c>
      <c r="D27" s="32">
        <v>1.965262</v>
      </c>
      <c r="E27" s="32">
        <v>0</v>
      </c>
      <c r="F27" s="43">
        <f t="shared" si="0"/>
        <v>48.089650799999994</v>
      </c>
      <c r="G27" s="31">
        <v>2.423932999999998</v>
      </c>
      <c r="H27" s="32">
        <v>0.5298169999999995</v>
      </c>
      <c r="I27" s="32">
        <v>0.08230600000000021</v>
      </c>
      <c r="J27" s="32">
        <v>0</v>
      </c>
      <c r="K27" s="77">
        <f t="shared" si="1"/>
        <v>3.110131399999998</v>
      </c>
      <c r="L27" s="75"/>
      <c r="M27" s="21"/>
      <c r="N27" s="42"/>
      <c r="O27" s="42"/>
      <c r="P27" s="42"/>
      <c r="Q27" s="42"/>
      <c r="R27" s="21"/>
    </row>
    <row r="28" spans="1:18" ht="12.75">
      <c r="A28" s="76" t="s">
        <v>124</v>
      </c>
      <c r="B28" s="31">
        <v>169</v>
      </c>
      <c r="C28" s="32">
        <v>43.225297999999995</v>
      </c>
      <c r="D28" s="32">
        <v>2.1942839999999997</v>
      </c>
      <c r="E28" s="32">
        <v>0</v>
      </c>
      <c r="F28" s="43">
        <f t="shared" si="0"/>
        <v>216.3944376</v>
      </c>
      <c r="G28" s="31">
        <v>33.890986</v>
      </c>
      <c r="H28" s="32">
        <v>30.058297999999994</v>
      </c>
      <c r="I28" s="32">
        <v>1.6488629999999995</v>
      </c>
      <c r="J28" s="32">
        <v>0</v>
      </c>
      <c r="K28" s="77">
        <f t="shared" si="1"/>
        <v>67.0821237</v>
      </c>
      <c r="L28" s="75"/>
      <c r="M28" s="21"/>
      <c r="N28" s="42"/>
      <c r="O28" s="42"/>
      <c r="P28" s="42"/>
      <c r="Q28" s="42"/>
      <c r="R28" s="21"/>
    </row>
    <row r="29" spans="1:18" ht="12.75">
      <c r="A29" s="76" t="s">
        <v>69</v>
      </c>
      <c r="B29" s="31">
        <v>8.13885</v>
      </c>
      <c r="C29" s="32">
        <v>46.8016</v>
      </c>
      <c r="D29" s="32">
        <v>0</v>
      </c>
      <c r="E29" s="32">
        <v>0</v>
      </c>
      <c r="F29" s="43">
        <f t="shared" si="0"/>
        <v>54.94045</v>
      </c>
      <c r="G29" s="31">
        <v>1.624066000000001</v>
      </c>
      <c r="H29" s="32">
        <v>1.6788630000000069</v>
      </c>
      <c r="I29" s="32">
        <v>0</v>
      </c>
      <c r="J29" s="32">
        <v>0</v>
      </c>
      <c r="K29" s="77">
        <f t="shared" si="1"/>
        <v>3.3029290000000078</v>
      </c>
      <c r="L29" s="75"/>
      <c r="M29" s="21"/>
      <c r="N29" s="42"/>
      <c r="O29" s="42"/>
      <c r="P29" s="42"/>
      <c r="Q29" s="42"/>
      <c r="R29" s="21"/>
    </row>
    <row r="30" spans="1:18" ht="12.75">
      <c r="A30" s="76" t="s">
        <v>70</v>
      </c>
      <c r="B30" s="31">
        <v>9.941283</v>
      </c>
      <c r="C30" s="32">
        <v>1.7398909999999999</v>
      </c>
      <c r="D30" s="32">
        <v>0.406997</v>
      </c>
      <c r="E30" s="32">
        <v>0</v>
      </c>
      <c r="F30" s="43">
        <f t="shared" si="0"/>
        <v>12.4544683</v>
      </c>
      <c r="G30" s="31">
        <v>0.5649379999999997</v>
      </c>
      <c r="H30" s="32">
        <v>0.116668</v>
      </c>
      <c r="I30" s="32">
        <v>0.14988799999999997</v>
      </c>
      <c r="J30" s="32">
        <v>0</v>
      </c>
      <c r="K30" s="77">
        <f t="shared" si="1"/>
        <v>0.9663931999999996</v>
      </c>
      <c r="L30" s="75"/>
      <c r="M30" s="21"/>
      <c r="N30" s="42"/>
      <c r="O30" s="42"/>
      <c r="P30" s="42"/>
      <c r="Q30" s="42"/>
      <c r="R30" s="21"/>
    </row>
    <row r="31" spans="1:18" ht="12.75">
      <c r="A31" s="76" t="s">
        <v>71</v>
      </c>
      <c r="B31" s="31">
        <v>5.002752</v>
      </c>
      <c r="C31" s="32">
        <v>16.595235</v>
      </c>
      <c r="D31" s="32">
        <v>0.097</v>
      </c>
      <c r="E31" s="32">
        <v>0</v>
      </c>
      <c r="F31" s="43">
        <f t="shared" si="0"/>
        <v>21.782287</v>
      </c>
      <c r="G31" s="31">
        <v>0.09130500000000019</v>
      </c>
      <c r="H31" s="32">
        <v>0.8723409999999969</v>
      </c>
      <c r="I31" s="32">
        <v>0.002596000000000015</v>
      </c>
      <c r="J31" s="32">
        <v>0</v>
      </c>
      <c r="K31" s="77">
        <f t="shared" si="1"/>
        <v>0.9685783999999972</v>
      </c>
      <c r="L31" s="75"/>
      <c r="M31" s="21"/>
      <c r="N31" s="42"/>
      <c r="O31" s="42"/>
      <c r="P31" s="42"/>
      <c r="Q31" s="42"/>
      <c r="R31" s="21"/>
    </row>
    <row r="32" spans="1:18" ht="12.75">
      <c r="A32" s="76" t="s">
        <v>72</v>
      </c>
      <c r="B32" s="31">
        <v>24.65037</v>
      </c>
      <c r="C32" s="32">
        <v>0.8672799999999999</v>
      </c>
      <c r="D32" s="32">
        <v>0</v>
      </c>
      <c r="E32" s="32">
        <v>0</v>
      </c>
      <c r="F32" s="43">
        <f t="shared" si="0"/>
        <v>25.51765</v>
      </c>
      <c r="G32" s="31">
        <v>2.322682999999998</v>
      </c>
      <c r="H32" s="32">
        <v>-0.007153999999999994</v>
      </c>
      <c r="I32" s="32">
        <v>0</v>
      </c>
      <c r="J32" s="32">
        <v>0</v>
      </c>
      <c r="K32" s="77">
        <f t="shared" si="1"/>
        <v>2.315528999999998</v>
      </c>
      <c r="L32" s="75"/>
      <c r="M32" s="21"/>
      <c r="N32" s="42"/>
      <c r="O32" s="42"/>
      <c r="P32" s="42"/>
      <c r="Q32" s="42"/>
      <c r="R32" s="21"/>
    </row>
    <row r="33" spans="1:18" ht="12.75">
      <c r="A33" s="76" t="s">
        <v>73</v>
      </c>
      <c r="B33" s="31">
        <v>22.217883</v>
      </c>
      <c r="C33" s="32">
        <v>27.686410000000002</v>
      </c>
      <c r="D33" s="32">
        <v>6.383261</v>
      </c>
      <c r="E33" s="32">
        <v>2.095</v>
      </c>
      <c r="F33" s="43">
        <f t="shared" si="0"/>
        <v>64.1274889</v>
      </c>
      <c r="G33" s="31">
        <v>7.868145999999999</v>
      </c>
      <c r="H33" s="32">
        <v>12.247916</v>
      </c>
      <c r="I33" s="32">
        <v>3.1843630000000003</v>
      </c>
      <c r="J33" s="32">
        <v>-0.0017439999999999678</v>
      </c>
      <c r="K33" s="77">
        <f t="shared" si="1"/>
        <v>26.1646077</v>
      </c>
      <c r="L33" s="75"/>
      <c r="M33" s="21"/>
      <c r="N33" s="42"/>
      <c r="O33" s="42"/>
      <c r="P33" s="42"/>
      <c r="Q33" s="42"/>
      <c r="R33" s="21"/>
    </row>
    <row r="34" spans="1:18" ht="12.75">
      <c r="A34" s="76" t="s">
        <v>74</v>
      </c>
      <c r="B34" s="31">
        <v>27.565849999999998</v>
      </c>
      <c r="C34" s="32">
        <v>93.6337</v>
      </c>
      <c r="D34" s="32">
        <v>5.17362</v>
      </c>
      <c r="E34" s="32">
        <v>0</v>
      </c>
      <c r="F34" s="43">
        <f t="shared" si="0"/>
        <v>131.029428</v>
      </c>
      <c r="G34" s="31">
        <v>15.205110999999997</v>
      </c>
      <c r="H34" s="32">
        <v>67.83456000000001</v>
      </c>
      <c r="I34" s="32">
        <v>2.8984499999999995</v>
      </c>
      <c r="J34" s="32">
        <v>0</v>
      </c>
      <c r="K34" s="77">
        <f t="shared" si="1"/>
        <v>88.546726</v>
      </c>
      <c r="L34" s="75"/>
      <c r="M34" s="21"/>
      <c r="N34" s="42"/>
      <c r="O34" s="42"/>
      <c r="P34" s="42"/>
      <c r="Q34" s="42"/>
      <c r="R34" s="21"/>
    </row>
    <row r="35" spans="1:18" ht="13.5">
      <c r="A35" s="76" t="s">
        <v>125</v>
      </c>
      <c r="B35" s="31">
        <v>0.7</v>
      </c>
      <c r="C35" s="32">
        <v>8.766</v>
      </c>
      <c r="D35" s="32">
        <v>1.46</v>
      </c>
      <c r="E35" s="32">
        <v>0</v>
      </c>
      <c r="F35" s="43">
        <f t="shared" si="0"/>
        <v>12.239999999999998</v>
      </c>
      <c r="G35" s="31">
        <v>0.7</v>
      </c>
      <c r="H35" s="32">
        <v>8.766</v>
      </c>
      <c r="I35" s="32">
        <v>1.46</v>
      </c>
      <c r="J35" s="32">
        <v>0</v>
      </c>
      <c r="K35" s="77">
        <f t="shared" si="1"/>
        <v>12.239999999999998</v>
      </c>
      <c r="L35" s="75"/>
      <c r="M35" s="21"/>
      <c r="N35" s="42"/>
      <c r="O35" s="42"/>
      <c r="P35" s="42"/>
      <c r="Q35" s="42"/>
      <c r="R35" s="21"/>
    </row>
    <row r="36" spans="1:18" ht="12.75">
      <c r="A36" s="76" t="s">
        <v>75</v>
      </c>
      <c r="B36" s="31">
        <v>4.26395</v>
      </c>
      <c r="C36" s="32">
        <v>22.9701</v>
      </c>
      <c r="D36" s="32">
        <v>6.28578</v>
      </c>
      <c r="E36" s="32">
        <v>2.25</v>
      </c>
      <c r="F36" s="43">
        <f t="shared" si="0"/>
        <v>41.427032</v>
      </c>
      <c r="G36" s="31">
        <v>1.792754</v>
      </c>
      <c r="H36" s="32">
        <v>10.672404999999998</v>
      </c>
      <c r="I36" s="32">
        <v>2.9994729999999996</v>
      </c>
      <c r="J36" s="32">
        <v>0.02073899999999984</v>
      </c>
      <c r="K36" s="77">
        <f t="shared" si="1"/>
        <v>18.184896699999996</v>
      </c>
      <c r="L36" s="75"/>
      <c r="M36" s="21"/>
      <c r="N36" s="42"/>
      <c r="O36" s="42"/>
      <c r="P36" s="42"/>
      <c r="Q36" s="42"/>
      <c r="R36" s="21"/>
    </row>
    <row r="37" spans="1:18" ht="12.75">
      <c r="A37" s="76" t="s">
        <v>76</v>
      </c>
      <c r="B37" s="31">
        <v>9.21815</v>
      </c>
      <c r="C37" s="32">
        <v>3.15164</v>
      </c>
      <c r="D37" s="32">
        <v>0.736679</v>
      </c>
      <c r="E37" s="32">
        <v>0</v>
      </c>
      <c r="F37" s="43">
        <f t="shared" si="0"/>
        <v>13.7694801</v>
      </c>
      <c r="G37" s="31">
        <v>8.784863999999999</v>
      </c>
      <c r="H37" s="32">
        <v>3.15164</v>
      </c>
      <c r="I37" s="32">
        <v>0.736679</v>
      </c>
      <c r="J37" s="32">
        <v>0</v>
      </c>
      <c r="K37" s="77">
        <f t="shared" si="1"/>
        <v>13.3361941</v>
      </c>
      <c r="L37" s="75"/>
      <c r="M37" s="21"/>
      <c r="N37" s="42"/>
      <c r="O37" s="42"/>
      <c r="P37" s="42"/>
      <c r="Q37" s="42"/>
      <c r="R37" s="21"/>
    </row>
    <row r="38" spans="1:18" ht="12.75">
      <c r="A38" s="76" t="s">
        <v>77</v>
      </c>
      <c r="B38" s="31">
        <v>14.826</v>
      </c>
      <c r="C38" s="32">
        <v>0.35</v>
      </c>
      <c r="D38" s="32">
        <v>0</v>
      </c>
      <c r="E38" s="32">
        <v>0</v>
      </c>
      <c r="F38" s="43">
        <f t="shared" si="0"/>
        <v>15.176</v>
      </c>
      <c r="G38" s="31">
        <v>1.0888660000000012</v>
      </c>
      <c r="H38" s="32">
        <v>0.0022209999999999175</v>
      </c>
      <c r="I38" s="32">
        <v>0</v>
      </c>
      <c r="J38" s="32">
        <v>-0.002096</v>
      </c>
      <c r="K38" s="77">
        <f t="shared" si="1"/>
        <v>1.0889910000000012</v>
      </c>
      <c r="L38" s="75"/>
      <c r="M38" s="21"/>
      <c r="N38" s="42"/>
      <c r="O38" s="42"/>
      <c r="P38" s="42"/>
      <c r="Q38" s="42"/>
      <c r="R38" s="21"/>
    </row>
    <row r="39" spans="1:18" ht="12.75">
      <c r="A39" s="76" t="s">
        <v>78</v>
      </c>
      <c r="B39" s="31">
        <v>26.802611</v>
      </c>
      <c r="C39" s="32">
        <v>13.954291000000001</v>
      </c>
      <c r="D39" s="32">
        <v>2.746687</v>
      </c>
      <c r="E39" s="32">
        <v>0</v>
      </c>
      <c r="F39" s="43">
        <f t="shared" si="0"/>
        <v>45.97560729999999</v>
      </c>
      <c r="G39" s="31">
        <v>2.1161299999999947</v>
      </c>
      <c r="H39" s="32">
        <v>8.255649000000002</v>
      </c>
      <c r="I39" s="32">
        <v>1.43486</v>
      </c>
      <c r="J39" s="32">
        <v>0</v>
      </c>
      <c r="K39" s="77">
        <f t="shared" si="1"/>
        <v>13.098012999999996</v>
      </c>
      <c r="L39" s="75"/>
      <c r="M39" s="21"/>
      <c r="N39" s="42"/>
      <c r="O39" s="42"/>
      <c r="P39" s="42"/>
      <c r="Q39" s="42"/>
      <c r="R39" s="21"/>
    </row>
    <row r="40" spans="1:18" ht="12.75">
      <c r="A40" s="76" t="s">
        <v>79</v>
      </c>
      <c r="B40" s="31">
        <v>93.41</v>
      </c>
      <c r="C40" s="32">
        <v>11.6762</v>
      </c>
      <c r="D40" s="32">
        <v>1.65669</v>
      </c>
      <c r="E40" s="32">
        <v>0</v>
      </c>
      <c r="F40" s="43">
        <f t="shared" si="0"/>
        <v>108.23391099999999</v>
      </c>
      <c r="G40" s="31">
        <v>8.809788999999995</v>
      </c>
      <c r="H40" s="32">
        <v>5.49785</v>
      </c>
      <c r="I40" s="32">
        <v>0.9363189999999999</v>
      </c>
      <c r="J40" s="32">
        <v>0</v>
      </c>
      <c r="K40" s="77">
        <f t="shared" si="1"/>
        <v>16.086645099999995</v>
      </c>
      <c r="L40" s="75"/>
      <c r="M40" s="21"/>
      <c r="N40" s="42"/>
      <c r="O40" s="42"/>
      <c r="P40" s="42"/>
      <c r="Q40" s="42"/>
      <c r="R40" s="21"/>
    </row>
    <row r="41" spans="1:18" ht="12.75">
      <c r="A41" s="76" t="s">
        <v>80</v>
      </c>
      <c r="B41" s="31">
        <v>0</v>
      </c>
      <c r="C41" s="32">
        <v>300.851</v>
      </c>
      <c r="D41" s="32">
        <v>0</v>
      </c>
      <c r="E41" s="32">
        <v>18.9225</v>
      </c>
      <c r="F41" s="43">
        <f t="shared" si="0"/>
        <v>319.7735</v>
      </c>
      <c r="G41" s="31">
        <v>0</v>
      </c>
      <c r="H41" s="32">
        <v>246.11119300000001</v>
      </c>
      <c r="I41" s="32">
        <v>0</v>
      </c>
      <c r="J41" s="32">
        <v>14.645278</v>
      </c>
      <c r="K41" s="77">
        <f t="shared" si="1"/>
        <v>260.75647100000003</v>
      </c>
      <c r="L41" s="75"/>
      <c r="M41" s="21"/>
      <c r="N41" s="42"/>
      <c r="O41" s="42"/>
      <c r="P41" s="42"/>
      <c r="Q41" s="42"/>
      <c r="R41" s="21"/>
    </row>
    <row r="42" spans="1:18" ht="12.75">
      <c r="A42" s="76" t="s">
        <v>81</v>
      </c>
      <c r="B42" s="31">
        <v>377.228504</v>
      </c>
      <c r="C42" s="32">
        <v>106.595534</v>
      </c>
      <c r="D42" s="32">
        <v>10.54</v>
      </c>
      <c r="E42" s="32">
        <v>0</v>
      </c>
      <c r="F42" s="43">
        <f t="shared" si="0"/>
        <v>503.850038</v>
      </c>
      <c r="G42" s="31">
        <v>22.56762600000002</v>
      </c>
      <c r="H42" s="32">
        <v>77.896788</v>
      </c>
      <c r="I42" s="32">
        <v>3.6439769999999987</v>
      </c>
      <c r="J42" s="32">
        <v>0</v>
      </c>
      <c r="K42" s="77">
        <f t="shared" si="1"/>
        <v>107.38797030000002</v>
      </c>
      <c r="L42" s="75"/>
      <c r="M42" s="21"/>
      <c r="N42" s="42"/>
      <c r="O42" s="42"/>
      <c r="P42" s="42"/>
      <c r="Q42" s="42"/>
      <c r="R42" s="21"/>
    </row>
    <row r="43" spans="1:18" ht="12.75">
      <c r="A43" s="76" t="s">
        <v>82</v>
      </c>
      <c r="B43" s="31">
        <v>52.571749999999994</v>
      </c>
      <c r="C43" s="32">
        <v>11.770545</v>
      </c>
      <c r="D43" s="32">
        <v>1.502207</v>
      </c>
      <c r="E43" s="32">
        <v>0</v>
      </c>
      <c r="F43" s="43">
        <f t="shared" si="0"/>
        <v>67.1964883</v>
      </c>
      <c r="G43" s="31">
        <v>13.016089999999998</v>
      </c>
      <c r="H43" s="32">
        <v>5.738519</v>
      </c>
      <c r="I43" s="32">
        <v>1.502207</v>
      </c>
      <c r="J43" s="32">
        <v>0</v>
      </c>
      <c r="K43" s="77">
        <f t="shared" si="1"/>
        <v>21.608802299999997</v>
      </c>
      <c r="L43" s="75"/>
      <c r="M43" s="21"/>
      <c r="N43" s="42"/>
      <c r="O43" s="42"/>
      <c r="P43" s="42"/>
      <c r="Q43" s="42"/>
      <c r="R43" s="21"/>
    </row>
    <row r="44" spans="1:18" ht="12.75">
      <c r="A44" s="76" t="s">
        <v>83</v>
      </c>
      <c r="B44" s="31">
        <v>28.375338</v>
      </c>
      <c r="C44" s="32">
        <v>0.37520299999999995</v>
      </c>
      <c r="D44" s="32">
        <v>0.097247</v>
      </c>
      <c r="E44" s="32">
        <v>0</v>
      </c>
      <c r="F44" s="43">
        <f t="shared" si="0"/>
        <v>28.935310299999998</v>
      </c>
      <c r="G44" s="31">
        <v>10.597421</v>
      </c>
      <c r="H44" s="32">
        <v>0.09473399999999993</v>
      </c>
      <c r="I44" s="32">
        <v>0.097247</v>
      </c>
      <c r="J44" s="32">
        <v>0</v>
      </c>
      <c r="K44" s="77">
        <f t="shared" si="1"/>
        <v>10.8769243</v>
      </c>
      <c r="L44" s="75"/>
      <c r="M44" s="21"/>
      <c r="N44" s="42"/>
      <c r="O44" s="42"/>
      <c r="P44" s="42"/>
      <c r="Q44" s="42"/>
      <c r="R44" s="21"/>
    </row>
    <row r="45" spans="1:18" ht="12.75">
      <c r="A45" s="76" t="s">
        <v>126</v>
      </c>
      <c r="B45" s="31">
        <v>3.99689</v>
      </c>
      <c r="C45" s="32">
        <v>4.46816</v>
      </c>
      <c r="D45" s="32">
        <v>0</v>
      </c>
      <c r="E45" s="32">
        <v>0</v>
      </c>
      <c r="F45" s="43">
        <f t="shared" si="0"/>
        <v>8.46505</v>
      </c>
      <c r="G45" s="31">
        <v>3.99689</v>
      </c>
      <c r="H45" s="32">
        <v>4.46816</v>
      </c>
      <c r="I45" s="32">
        <v>0</v>
      </c>
      <c r="J45" s="32">
        <v>0</v>
      </c>
      <c r="K45" s="77">
        <f t="shared" si="1"/>
        <v>8.46505</v>
      </c>
      <c r="L45" s="75"/>
      <c r="M45" s="21"/>
      <c r="N45" s="42"/>
      <c r="O45" s="42"/>
      <c r="P45" s="42"/>
      <c r="Q45" s="42"/>
      <c r="R45" s="21"/>
    </row>
    <row r="46" spans="1:18" ht="12.75">
      <c r="A46" s="76" t="s">
        <v>84</v>
      </c>
      <c r="B46" s="31">
        <v>1.07528</v>
      </c>
      <c r="C46" s="32">
        <v>4.91769</v>
      </c>
      <c r="D46" s="32">
        <v>0.313163</v>
      </c>
      <c r="E46" s="32">
        <v>0</v>
      </c>
      <c r="F46" s="43">
        <f t="shared" si="0"/>
        <v>6.587979700000001</v>
      </c>
      <c r="G46" s="31">
        <v>0.541505</v>
      </c>
      <c r="H46" s="32">
        <v>3.2565540000000004</v>
      </c>
      <c r="I46" s="32">
        <v>0.310246</v>
      </c>
      <c r="J46" s="32">
        <v>0</v>
      </c>
      <c r="K46" s="77">
        <f t="shared" si="1"/>
        <v>4.3875264000000005</v>
      </c>
      <c r="L46" s="75"/>
      <c r="M46" s="21"/>
      <c r="N46" s="42"/>
      <c r="O46" s="42"/>
      <c r="P46" s="42"/>
      <c r="Q46" s="42"/>
      <c r="R46" s="21"/>
    </row>
    <row r="47" spans="1:18" ht="12.75">
      <c r="A47" s="76" t="s">
        <v>85</v>
      </c>
      <c r="B47" s="31">
        <v>15.004710000000001</v>
      </c>
      <c r="C47" s="32">
        <v>0.32320699999999997</v>
      </c>
      <c r="D47" s="32">
        <v>0</v>
      </c>
      <c r="E47" s="32">
        <v>0</v>
      </c>
      <c r="F47" s="43">
        <f t="shared" si="0"/>
        <v>15.327917000000001</v>
      </c>
      <c r="G47" s="31">
        <v>7.771960000000001</v>
      </c>
      <c r="H47" s="32">
        <v>0.15724999999999997</v>
      </c>
      <c r="I47" s="32">
        <v>0</v>
      </c>
      <c r="J47" s="32">
        <v>0</v>
      </c>
      <c r="K47" s="77">
        <f t="shared" si="1"/>
        <v>7.929210000000001</v>
      </c>
      <c r="L47" s="75"/>
      <c r="M47" s="21"/>
      <c r="N47" s="42"/>
      <c r="O47" s="42"/>
      <c r="P47" s="42"/>
      <c r="Q47" s="42"/>
      <c r="R47" s="21"/>
    </row>
    <row r="48" spans="1:18" ht="12.75">
      <c r="A48" s="76" t="s">
        <v>86</v>
      </c>
      <c r="B48" s="31">
        <v>0</v>
      </c>
      <c r="C48" s="32">
        <v>7.1040600000000005</v>
      </c>
      <c r="D48" s="32">
        <v>2.415195</v>
      </c>
      <c r="E48" s="32">
        <v>5.94958</v>
      </c>
      <c r="F48" s="43">
        <f t="shared" si="0"/>
        <v>17.6425105</v>
      </c>
      <c r="G48" s="31">
        <v>0</v>
      </c>
      <c r="H48" s="32">
        <v>1.7060920000000008</v>
      </c>
      <c r="I48" s="32">
        <v>0.3051910000000002</v>
      </c>
      <c r="J48" s="32">
        <v>0.7614990000000006</v>
      </c>
      <c r="K48" s="77">
        <f t="shared" si="1"/>
        <v>3.0474539000000016</v>
      </c>
      <c r="L48" s="75"/>
      <c r="M48" s="21"/>
      <c r="N48" s="42"/>
      <c r="O48" s="42"/>
      <c r="P48" s="42"/>
      <c r="Q48" s="42"/>
      <c r="R48" s="21"/>
    </row>
    <row r="49" spans="1:18" ht="13.5">
      <c r="A49" s="76" t="s">
        <v>127</v>
      </c>
      <c r="B49" s="31">
        <v>16.453000000000003</v>
      </c>
      <c r="C49" s="32">
        <v>42.074439999999996</v>
      </c>
      <c r="D49" s="32">
        <v>5.498001</v>
      </c>
      <c r="E49" s="32">
        <v>0</v>
      </c>
      <c r="F49" s="43">
        <f t="shared" si="0"/>
        <v>68.9736419</v>
      </c>
      <c r="G49" s="31">
        <v>16.453000000000003</v>
      </c>
      <c r="H49" s="32">
        <v>42.074439999999996</v>
      </c>
      <c r="I49" s="32">
        <v>5.498001</v>
      </c>
      <c r="J49" s="32">
        <v>0</v>
      </c>
      <c r="K49" s="77">
        <f t="shared" si="1"/>
        <v>68.9736419</v>
      </c>
      <c r="L49" s="75"/>
      <c r="M49" s="21"/>
      <c r="N49" s="42"/>
      <c r="O49" s="42"/>
      <c r="P49" s="42"/>
      <c r="Q49" s="42"/>
      <c r="R49" s="21"/>
    </row>
    <row r="50" spans="1:18" ht="12.75">
      <c r="A50" s="76" t="s">
        <v>87</v>
      </c>
      <c r="B50" s="31">
        <v>2.041836</v>
      </c>
      <c r="C50" s="32">
        <v>9.13878</v>
      </c>
      <c r="D50" s="32">
        <v>0</v>
      </c>
      <c r="E50" s="32">
        <v>0</v>
      </c>
      <c r="F50" s="43">
        <f t="shared" si="0"/>
        <v>11.180616</v>
      </c>
      <c r="G50" s="31">
        <v>0.48617200000000005</v>
      </c>
      <c r="H50" s="32">
        <v>1.6768990000000015</v>
      </c>
      <c r="I50" s="32">
        <v>0</v>
      </c>
      <c r="J50" s="32">
        <v>0</v>
      </c>
      <c r="K50" s="77">
        <f>G50+H50+I50*1.9+J50</f>
        <v>2.1630710000000013</v>
      </c>
      <c r="L50" s="75"/>
      <c r="M50" s="21"/>
      <c r="N50" s="42"/>
      <c r="O50" s="42"/>
      <c r="P50" s="42"/>
      <c r="Q50" s="42"/>
      <c r="R50" s="21"/>
    </row>
    <row r="51" spans="1:18" ht="12.75">
      <c r="A51" s="76" t="s">
        <v>128</v>
      </c>
      <c r="B51" s="31">
        <v>0</v>
      </c>
      <c r="C51" s="32">
        <v>125.534</v>
      </c>
      <c r="D51" s="32">
        <v>8.87394</v>
      </c>
      <c r="E51" s="32">
        <v>30.486</v>
      </c>
      <c r="F51" s="43">
        <f t="shared" si="0"/>
        <v>172.880486</v>
      </c>
      <c r="G51" s="31"/>
      <c r="H51" s="32"/>
      <c r="I51" s="32"/>
      <c r="J51" s="32"/>
      <c r="K51" s="77"/>
      <c r="L51" s="75"/>
      <c r="M51" s="21"/>
      <c r="N51" s="42"/>
      <c r="O51" s="42"/>
      <c r="P51" s="42"/>
      <c r="Q51" s="42"/>
      <c r="R51" s="21"/>
    </row>
    <row r="52" spans="1:18" ht="12.75">
      <c r="A52" s="76" t="s">
        <v>129</v>
      </c>
      <c r="B52" s="31">
        <v>0</v>
      </c>
      <c r="C52" s="32">
        <v>65.6176</v>
      </c>
      <c r="D52" s="32">
        <v>13.061899</v>
      </c>
      <c r="E52" s="32">
        <v>26.632185999999997</v>
      </c>
      <c r="F52" s="43">
        <f t="shared" si="0"/>
        <v>117.0673941</v>
      </c>
      <c r="G52" s="31"/>
      <c r="H52" s="32"/>
      <c r="I52" s="32"/>
      <c r="J52" s="32"/>
      <c r="K52" s="77"/>
      <c r="L52" s="75"/>
      <c r="M52" s="42"/>
      <c r="N52" s="42"/>
      <c r="O52" s="42"/>
      <c r="P52" s="42"/>
      <c r="Q52" s="42"/>
      <c r="R52" s="21"/>
    </row>
    <row r="53" spans="1:18" ht="13.5">
      <c r="A53" s="76" t="s">
        <v>130</v>
      </c>
      <c r="B53" s="31"/>
      <c r="C53" s="32"/>
      <c r="D53" s="32"/>
      <c r="E53" s="32"/>
      <c r="F53" s="43"/>
      <c r="G53" s="31">
        <v>0</v>
      </c>
      <c r="H53" s="32">
        <v>25.350556999999995</v>
      </c>
      <c r="I53" s="32">
        <v>2.0439539999999976</v>
      </c>
      <c r="J53" s="32">
        <v>4.9886620000000015</v>
      </c>
      <c r="K53" s="77">
        <v>34.222731599999975</v>
      </c>
      <c r="L53" s="75"/>
      <c r="M53" s="21"/>
      <c r="N53" s="42"/>
      <c r="O53" s="42"/>
      <c r="P53" s="42"/>
      <c r="Q53" s="42"/>
      <c r="R53" s="21"/>
    </row>
    <row r="54" spans="1:18" ht="12.75">
      <c r="A54" s="76" t="s">
        <v>90</v>
      </c>
      <c r="B54" s="31">
        <v>241.2</v>
      </c>
      <c r="C54" s="32">
        <v>6.54418</v>
      </c>
      <c r="D54" s="32">
        <v>4.69949</v>
      </c>
      <c r="E54" s="32">
        <v>0</v>
      </c>
      <c r="F54" s="43">
        <f t="shared" si="0"/>
        <v>256.673211</v>
      </c>
      <c r="G54" s="31">
        <v>65.400533</v>
      </c>
      <c r="H54" s="32">
        <v>0.37345399999999884</v>
      </c>
      <c r="I54" s="32">
        <v>0.13812100000000083</v>
      </c>
      <c r="J54" s="32">
        <v>0</v>
      </c>
      <c r="K54" s="77">
        <f aca="true" t="shared" si="2" ref="K54:K83">G54+H54+I54*1.9+J54</f>
        <v>66.03641689999999</v>
      </c>
      <c r="L54" s="75"/>
      <c r="M54" s="21"/>
      <c r="N54" s="42"/>
      <c r="O54" s="42"/>
      <c r="P54" s="42"/>
      <c r="Q54" s="42"/>
      <c r="R54" s="21"/>
    </row>
    <row r="55" spans="1:18" ht="12.75">
      <c r="A55" s="76" t="s">
        <v>91</v>
      </c>
      <c r="B55" s="31">
        <v>0</v>
      </c>
      <c r="C55" s="32">
        <v>160.57101</v>
      </c>
      <c r="D55" s="32">
        <v>6.402812000000001</v>
      </c>
      <c r="E55" s="32">
        <v>18.12319</v>
      </c>
      <c r="F55" s="43">
        <f t="shared" si="0"/>
        <v>190.85954279999999</v>
      </c>
      <c r="G55" s="31">
        <v>0</v>
      </c>
      <c r="H55" s="32">
        <v>149.76186</v>
      </c>
      <c r="I55" s="32">
        <v>5.833482000000001</v>
      </c>
      <c r="J55" s="32">
        <v>16.065914</v>
      </c>
      <c r="K55" s="77">
        <f t="shared" si="2"/>
        <v>176.9113898</v>
      </c>
      <c r="L55" s="75"/>
      <c r="M55" s="21"/>
      <c r="N55" s="42"/>
      <c r="O55" s="42"/>
      <c r="P55" s="42"/>
      <c r="Q55" s="42"/>
      <c r="R55" s="21"/>
    </row>
    <row r="56" spans="1:18" ht="12.75">
      <c r="A56" s="76" t="s">
        <v>92</v>
      </c>
      <c r="B56" s="31">
        <v>567.298482</v>
      </c>
      <c r="C56" s="32">
        <v>78.77792000000001</v>
      </c>
      <c r="D56" s="32">
        <v>19.719883</v>
      </c>
      <c r="E56" s="32">
        <v>0.968935</v>
      </c>
      <c r="F56" s="43">
        <f t="shared" si="0"/>
        <v>684.5131147000001</v>
      </c>
      <c r="G56" s="31">
        <v>4.572281999999973</v>
      </c>
      <c r="H56" s="32">
        <v>15.463684</v>
      </c>
      <c r="I56" s="32">
        <v>3.3057820000000007</v>
      </c>
      <c r="J56" s="32">
        <v>0.503533</v>
      </c>
      <c r="K56" s="77">
        <f t="shared" si="2"/>
        <v>26.820484799999974</v>
      </c>
      <c r="L56" s="75"/>
      <c r="M56" s="21"/>
      <c r="N56" s="42"/>
      <c r="O56" s="42"/>
      <c r="P56" s="42"/>
      <c r="Q56" s="42"/>
      <c r="R56" s="21"/>
    </row>
    <row r="57" spans="1:18" ht="12.75">
      <c r="A57" s="76" t="s">
        <v>93</v>
      </c>
      <c r="B57" s="31">
        <v>39.3878</v>
      </c>
      <c r="C57" s="32">
        <v>2.06624</v>
      </c>
      <c r="D57" s="32">
        <v>1.07057</v>
      </c>
      <c r="E57" s="32">
        <v>0</v>
      </c>
      <c r="F57" s="43">
        <f t="shared" si="0"/>
        <v>43.488123</v>
      </c>
      <c r="G57" s="31">
        <v>3.2813719999999975</v>
      </c>
      <c r="H57" s="32">
        <v>0</v>
      </c>
      <c r="I57" s="32">
        <v>0.29790000000000005</v>
      </c>
      <c r="J57" s="32">
        <v>0</v>
      </c>
      <c r="K57" s="77">
        <f t="shared" si="2"/>
        <v>3.847381999999998</v>
      </c>
      <c r="L57" s="75"/>
      <c r="M57" s="21"/>
      <c r="N57" s="42"/>
      <c r="O57" s="42"/>
      <c r="P57" s="42"/>
      <c r="Q57" s="42"/>
      <c r="R57" s="21"/>
    </row>
    <row r="58" spans="1:18" ht="12.75">
      <c r="A58" s="76" t="s">
        <v>94</v>
      </c>
      <c r="B58" s="31">
        <v>36.8179</v>
      </c>
      <c r="C58" s="32">
        <v>3.94282</v>
      </c>
      <c r="D58" s="32">
        <v>2.07933</v>
      </c>
      <c r="E58" s="32">
        <v>0</v>
      </c>
      <c r="F58" s="43">
        <f t="shared" si="0"/>
        <v>44.711447</v>
      </c>
      <c r="G58" s="31">
        <v>1.590916000000007</v>
      </c>
      <c r="H58" s="32">
        <v>0.15354499999999938</v>
      </c>
      <c r="I58" s="32">
        <v>0.7629320000000002</v>
      </c>
      <c r="J58" s="32">
        <v>0</v>
      </c>
      <c r="K58" s="77">
        <f t="shared" si="2"/>
        <v>3.1940318000000065</v>
      </c>
      <c r="L58" s="80"/>
      <c r="M58" s="21"/>
      <c r="N58" s="42"/>
      <c r="O58" s="42"/>
      <c r="P58" s="42"/>
      <c r="Q58" s="42"/>
      <c r="R58" s="21"/>
    </row>
    <row r="59" spans="1:18" ht="12.75">
      <c r="A59" s="76" t="s">
        <v>95</v>
      </c>
      <c r="B59" s="31">
        <v>10.718</v>
      </c>
      <c r="C59" s="32">
        <v>0</v>
      </c>
      <c r="D59" s="32">
        <v>0</v>
      </c>
      <c r="E59" s="32">
        <v>0</v>
      </c>
      <c r="F59" s="43">
        <f t="shared" si="0"/>
        <v>10.718</v>
      </c>
      <c r="G59" s="31">
        <v>0.9677929999999986</v>
      </c>
      <c r="H59" s="32">
        <v>0</v>
      </c>
      <c r="I59" s="32">
        <v>0</v>
      </c>
      <c r="J59" s="32">
        <v>0</v>
      </c>
      <c r="K59" s="77">
        <f t="shared" si="2"/>
        <v>0.9677929999999986</v>
      </c>
      <c r="L59" s="80"/>
      <c r="M59" s="21"/>
      <c r="N59" s="42"/>
      <c r="O59" s="42"/>
      <c r="P59" s="42"/>
      <c r="Q59" s="42"/>
      <c r="R59" s="21"/>
    </row>
    <row r="60" spans="1:18" ht="12.75">
      <c r="A60" s="76" t="s">
        <v>96</v>
      </c>
      <c r="B60" s="31">
        <v>8.91295</v>
      </c>
      <c r="C60" s="32">
        <v>2.03667</v>
      </c>
      <c r="D60" s="32">
        <v>0.2689</v>
      </c>
      <c r="E60" s="32">
        <v>0</v>
      </c>
      <c r="F60" s="43">
        <f t="shared" si="0"/>
        <v>11.460529999999999</v>
      </c>
      <c r="G60" s="31">
        <v>0.4129500000000004</v>
      </c>
      <c r="H60" s="32">
        <v>2.03667</v>
      </c>
      <c r="I60" s="32">
        <v>0.04612999999999995</v>
      </c>
      <c r="J60" s="32">
        <v>0</v>
      </c>
      <c r="K60" s="77">
        <f t="shared" si="2"/>
        <v>2.5372670000000004</v>
      </c>
      <c r="L60" s="75"/>
      <c r="M60" s="21"/>
      <c r="N60" s="42"/>
      <c r="O60" s="42"/>
      <c r="P60" s="42"/>
      <c r="Q60" s="42"/>
      <c r="R60" s="21"/>
    </row>
    <row r="61" spans="1:18" ht="12.75">
      <c r="A61" s="76" t="s">
        <v>97</v>
      </c>
      <c r="B61" s="31">
        <v>0.266</v>
      </c>
      <c r="C61" s="32">
        <v>0.019944</v>
      </c>
      <c r="D61" s="32">
        <v>0.243197</v>
      </c>
      <c r="E61" s="32">
        <v>0</v>
      </c>
      <c r="F61" s="43">
        <f t="shared" si="0"/>
        <v>0.7480183</v>
      </c>
      <c r="G61" s="31">
        <v>0.068</v>
      </c>
      <c r="H61" s="32">
        <v>0.0049440000000000005</v>
      </c>
      <c r="I61" s="32">
        <v>0.0021970000000000045</v>
      </c>
      <c r="J61" s="32">
        <v>0</v>
      </c>
      <c r="K61" s="77">
        <f t="shared" si="2"/>
        <v>0.07711830000000001</v>
      </c>
      <c r="L61" s="75"/>
      <c r="M61" s="21"/>
      <c r="N61" s="42"/>
      <c r="O61" s="42"/>
      <c r="P61" s="42"/>
      <c r="Q61" s="42"/>
      <c r="R61" s="21"/>
    </row>
    <row r="62" spans="1:18" ht="12.75">
      <c r="A62" s="76" t="s">
        <v>98</v>
      </c>
      <c r="B62" s="31">
        <v>24.40819</v>
      </c>
      <c r="C62" s="32">
        <v>10.938524000000001</v>
      </c>
      <c r="D62" s="32">
        <v>1.19052</v>
      </c>
      <c r="E62" s="32">
        <v>0</v>
      </c>
      <c r="F62" s="43">
        <f t="shared" si="0"/>
        <v>37.60870200000001</v>
      </c>
      <c r="G62" s="31">
        <v>0.9720580000000041</v>
      </c>
      <c r="H62" s="32">
        <v>0.11096700000000048</v>
      </c>
      <c r="I62" s="32">
        <v>0.015047999999999728</v>
      </c>
      <c r="J62" s="32">
        <v>0</v>
      </c>
      <c r="K62" s="77">
        <f t="shared" si="2"/>
        <v>1.111616200000004</v>
      </c>
      <c r="L62" s="75"/>
      <c r="M62" s="21"/>
      <c r="N62" s="42"/>
      <c r="O62" s="42"/>
      <c r="P62" s="42"/>
      <c r="Q62" s="42"/>
      <c r="R62" s="21"/>
    </row>
    <row r="63" spans="1:18" ht="12.75">
      <c r="A63" s="76" t="s">
        <v>99</v>
      </c>
      <c r="B63" s="31">
        <v>59.71276</v>
      </c>
      <c r="C63" s="32">
        <v>5.317709</v>
      </c>
      <c r="D63" s="32">
        <v>1.7264</v>
      </c>
      <c r="E63" s="32">
        <v>0</v>
      </c>
      <c r="F63" s="43">
        <f t="shared" si="0"/>
        <v>68.31062899999999</v>
      </c>
      <c r="G63" s="31">
        <v>5.266983000000003</v>
      </c>
      <c r="H63" s="32">
        <v>1.512634999999999</v>
      </c>
      <c r="I63" s="32">
        <v>0.33459099999999986</v>
      </c>
      <c r="J63" s="32">
        <v>0</v>
      </c>
      <c r="K63" s="77">
        <f t="shared" si="2"/>
        <v>7.415340900000002</v>
      </c>
      <c r="L63" s="80"/>
      <c r="M63" s="21"/>
      <c r="N63" s="42"/>
      <c r="O63" s="42"/>
      <c r="P63" s="42"/>
      <c r="Q63" s="42"/>
      <c r="R63" s="21"/>
    </row>
    <row r="64" spans="1:18" ht="12.75">
      <c r="A64" s="76" t="s">
        <v>131</v>
      </c>
      <c r="B64" s="31">
        <v>250.017</v>
      </c>
      <c r="C64" s="32">
        <v>1330.726</v>
      </c>
      <c r="D64" s="32">
        <v>25.65699</v>
      </c>
      <c r="E64" s="32">
        <v>1.598</v>
      </c>
      <c r="F64" s="43">
        <f t="shared" si="0"/>
        <v>1631.089281</v>
      </c>
      <c r="G64" s="31">
        <v>36.62780699999993</v>
      </c>
      <c r="H64" s="32">
        <v>942.0260000000001</v>
      </c>
      <c r="I64" s="32">
        <v>20.774658000000002</v>
      </c>
      <c r="J64" s="32">
        <v>-2.738981</v>
      </c>
      <c r="K64" s="77">
        <f t="shared" si="2"/>
        <v>1015.3866762</v>
      </c>
      <c r="L64" s="75"/>
      <c r="M64" s="21"/>
      <c r="N64" s="42"/>
      <c r="O64" s="42"/>
      <c r="P64" s="42"/>
      <c r="Q64" s="42"/>
      <c r="R64" s="21"/>
    </row>
    <row r="65" spans="1:18" ht="12.75">
      <c r="A65" s="76" t="s">
        <v>132</v>
      </c>
      <c r="B65" s="31">
        <v>0</v>
      </c>
      <c r="C65" s="32">
        <v>4.42</v>
      </c>
      <c r="D65" s="32">
        <v>0</v>
      </c>
      <c r="E65" s="32">
        <v>1.3399999999999999</v>
      </c>
      <c r="F65" s="43">
        <f t="shared" si="0"/>
        <v>5.76</v>
      </c>
      <c r="G65" s="31">
        <v>0</v>
      </c>
      <c r="H65" s="32">
        <v>4.42</v>
      </c>
      <c r="I65" s="32">
        <v>0</v>
      </c>
      <c r="J65" s="32">
        <v>1.3399999999999999</v>
      </c>
      <c r="K65" s="77">
        <f t="shared" si="2"/>
        <v>5.76</v>
      </c>
      <c r="L65" s="75"/>
      <c r="M65" s="21"/>
      <c r="N65" s="42"/>
      <c r="O65" s="42"/>
      <c r="P65" s="42"/>
      <c r="Q65" s="42"/>
      <c r="R65" s="21"/>
    </row>
    <row r="66" spans="1:18" ht="12.75">
      <c r="A66" s="76" t="s">
        <v>101</v>
      </c>
      <c r="B66" s="31">
        <v>3.261</v>
      </c>
      <c r="C66" s="32">
        <v>18.011</v>
      </c>
      <c r="D66" s="32">
        <v>0.1843</v>
      </c>
      <c r="E66" s="32">
        <v>0</v>
      </c>
      <c r="F66" s="43">
        <f t="shared" si="0"/>
        <v>21.622169999999997</v>
      </c>
      <c r="G66" s="31">
        <v>0</v>
      </c>
      <c r="H66" s="32">
        <v>0.2637140000000002</v>
      </c>
      <c r="I66" s="32">
        <v>0.052715999999999985</v>
      </c>
      <c r="J66" s="32">
        <v>0</v>
      </c>
      <c r="K66" s="77">
        <f t="shared" si="2"/>
        <v>0.3638744000000002</v>
      </c>
      <c r="L66" s="75"/>
      <c r="M66" s="21"/>
      <c r="N66" s="42"/>
      <c r="O66" s="42"/>
      <c r="P66" s="42"/>
      <c r="Q66" s="42"/>
      <c r="R66" s="21"/>
    </row>
    <row r="67" spans="1:18" ht="12.75">
      <c r="A67" s="76" t="s">
        <v>102</v>
      </c>
      <c r="B67" s="31">
        <v>31.390430000000002</v>
      </c>
      <c r="C67" s="32">
        <v>37.0676</v>
      </c>
      <c r="D67" s="32">
        <v>4.23276</v>
      </c>
      <c r="E67" s="32">
        <v>0</v>
      </c>
      <c r="F67" s="43">
        <f t="shared" si="0"/>
        <v>76.500274</v>
      </c>
      <c r="G67" s="31">
        <v>25.729027000000002</v>
      </c>
      <c r="H67" s="32">
        <v>36.682936</v>
      </c>
      <c r="I67" s="32">
        <v>4.146148999999999</v>
      </c>
      <c r="J67" s="32">
        <v>0</v>
      </c>
      <c r="K67" s="77">
        <f t="shared" si="2"/>
        <v>70.2896461</v>
      </c>
      <c r="L67" s="75"/>
      <c r="M67" s="21"/>
      <c r="N67" s="42"/>
      <c r="O67" s="42"/>
      <c r="P67" s="42"/>
      <c r="Q67" s="42"/>
      <c r="R67" s="21"/>
    </row>
    <row r="68" spans="1:18" ht="12.75">
      <c r="A68" s="76" t="s">
        <v>103</v>
      </c>
      <c r="B68" s="31">
        <v>92.307517</v>
      </c>
      <c r="C68" s="32">
        <v>3.85614</v>
      </c>
      <c r="D68" s="32">
        <v>3.4604890000000004</v>
      </c>
      <c r="E68" s="32">
        <v>0</v>
      </c>
      <c r="F68" s="43">
        <f t="shared" si="0"/>
        <v>102.7385861</v>
      </c>
      <c r="G68" s="31">
        <v>21.34253800000002</v>
      </c>
      <c r="H68" s="32">
        <v>0.002159000000000244</v>
      </c>
      <c r="I68" s="32">
        <v>0.8479500000000004</v>
      </c>
      <c r="J68" s="32">
        <v>0</v>
      </c>
      <c r="K68" s="77">
        <f t="shared" si="2"/>
        <v>22.95580200000002</v>
      </c>
      <c r="L68" s="75"/>
      <c r="M68" s="21"/>
      <c r="N68" s="42"/>
      <c r="O68" s="42"/>
      <c r="P68" s="42"/>
      <c r="Q68" s="42"/>
      <c r="R68" s="21"/>
    </row>
    <row r="69" spans="1:18" ht="12.75">
      <c r="A69" s="76" t="s">
        <v>104</v>
      </c>
      <c r="B69" s="31">
        <v>6.994999999999999</v>
      </c>
      <c r="C69" s="32">
        <v>0.07300000000000001</v>
      </c>
      <c r="D69" s="32">
        <v>0.009600000000000001</v>
      </c>
      <c r="E69" s="32">
        <v>0</v>
      </c>
      <c r="F69" s="43">
        <f t="shared" si="0"/>
        <v>7.086239999999999</v>
      </c>
      <c r="G69" s="31">
        <v>2.625220999999999</v>
      </c>
      <c r="H69" s="32">
        <v>0</v>
      </c>
      <c r="I69" s="32">
        <v>-0.009411</v>
      </c>
      <c r="J69" s="32">
        <v>0</v>
      </c>
      <c r="K69" s="77">
        <f t="shared" si="2"/>
        <v>2.6073400999999987</v>
      </c>
      <c r="L69" s="75"/>
      <c r="M69" s="21"/>
      <c r="N69" s="42"/>
      <c r="O69" s="42"/>
      <c r="P69" s="42"/>
      <c r="Q69" s="42"/>
      <c r="R69" s="21"/>
    </row>
    <row r="70" spans="1:18" ht="12.75">
      <c r="A70" s="76" t="s">
        <v>105</v>
      </c>
      <c r="B70" s="31">
        <v>2.3</v>
      </c>
      <c r="C70" s="32">
        <v>2.30015</v>
      </c>
      <c r="D70" s="32">
        <v>0</v>
      </c>
      <c r="E70" s="32">
        <v>0</v>
      </c>
      <c r="F70" s="43">
        <f t="shared" si="0"/>
        <v>4.600149999999999</v>
      </c>
      <c r="G70" s="31">
        <v>1.1099329999999998</v>
      </c>
      <c r="H70" s="32">
        <v>1.366439</v>
      </c>
      <c r="I70" s="32">
        <v>0</v>
      </c>
      <c r="J70" s="32">
        <v>0</v>
      </c>
      <c r="K70" s="77">
        <f t="shared" si="2"/>
        <v>2.4763719999999996</v>
      </c>
      <c r="L70" s="75"/>
      <c r="M70" s="21"/>
      <c r="N70" s="42"/>
      <c r="O70" s="42"/>
      <c r="P70" s="42"/>
      <c r="Q70" s="42"/>
      <c r="R70" s="21"/>
    </row>
    <row r="71" spans="1:18" ht="12.75">
      <c r="A71" s="76" t="s">
        <v>106</v>
      </c>
      <c r="B71" s="31">
        <v>145.47385</v>
      </c>
      <c r="C71" s="32">
        <v>26.89923</v>
      </c>
      <c r="D71" s="32">
        <v>5.421704</v>
      </c>
      <c r="E71" s="32">
        <v>0</v>
      </c>
      <c r="F71" s="43">
        <f t="shared" si="0"/>
        <v>182.6743176</v>
      </c>
      <c r="G71" s="31">
        <v>42.17568</v>
      </c>
      <c r="H71" s="32">
        <v>6.717199000000004</v>
      </c>
      <c r="I71" s="32">
        <v>2.196372999999999</v>
      </c>
      <c r="J71" s="32">
        <v>0</v>
      </c>
      <c r="K71" s="77">
        <f t="shared" si="2"/>
        <v>53.06598770000001</v>
      </c>
      <c r="L71" s="75"/>
      <c r="M71" s="21"/>
      <c r="N71" s="42"/>
      <c r="O71" s="42"/>
      <c r="P71" s="42"/>
      <c r="Q71" s="42"/>
      <c r="R71" s="21"/>
    </row>
    <row r="72" spans="1:18" ht="12.75">
      <c r="A72" s="76" t="s">
        <v>107</v>
      </c>
      <c r="B72" s="31">
        <v>16.5302</v>
      </c>
      <c r="C72" s="32">
        <v>0</v>
      </c>
      <c r="D72" s="32">
        <v>0</v>
      </c>
      <c r="E72" s="32">
        <v>0</v>
      </c>
      <c r="F72" s="43">
        <f t="shared" si="0"/>
        <v>16.5302</v>
      </c>
      <c r="G72" s="31">
        <v>3.0976560000000006</v>
      </c>
      <c r="H72" s="32">
        <v>0</v>
      </c>
      <c r="I72" s="32">
        <v>0</v>
      </c>
      <c r="J72" s="32">
        <v>0</v>
      </c>
      <c r="K72" s="77">
        <f t="shared" si="2"/>
        <v>3.0976560000000006</v>
      </c>
      <c r="L72" s="75"/>
      <c r="M72" s="21"/>
      <c r="N72" s="42"/>
      <c r="O72" s="42"/>
      <c r="P72" s="42"/>
      <c r="Q72" s="42"/>
      <c r="R72" s="21"/>
    </row>
    <row r="73" spans="1:18" ht="12.75">
      <c r="A73" s="76" t="s">
        <v>108</v>
      </c>
      <c r="B73" s="31">
        <v>1.7000000000000002</v>
      </c>
      <c r="C73" s="32">
        <v>9.4</v>
      </c>
      <c r="D73" s="32">
        <v>0.52</v>
      </c>
      <c r="E73" s="32">
        <v>0</v>
      </c>
      <c r="F73" s="43">
        <f t="shared" si="0"/>
        <v>12.088000000000001</v>
      </c>
      <c r="G73" s="31">
        <v>1.688638</v>
      </c>
      <c r="H73" s="32">
        <v>9.4</v>
      </c>
      <c r="I73" s="32">
        <v>0.52</v>
      </c>
      <c r="J73" s="32">
        <v>0</v>
      </c>
      <c r="K73" s="77">
        <f t="shared" si="2"/>
        <v>12.076637999999999</v>
      </c>
      <c r="L73" s="75"/>
      <c r="M73" s="21"/>
      <c r="N73" s="42"/>
      <c r="O73" s="42"/>
      <c r="P73" s="42"/>
      <c r="Q73" s="42"/>
      <c r="R73" s="21"/>
    </row>
    <row r="74" spans="1:18" ht="12.75">
      <c r="A74" s="76" t="s">
        <v>109</v>
      </c>
      <c r="B74" s="31">
        <v>3.58</v>
      </c>
      <c r="C74" s="32">
        <v>8.74</v>
      </c>
      <c r="D74" s="32">
        <v>0.4</v>
      </c>
      <c r="E74" s="32">
        <v>0</v>
      </c>
      <c r="F74" s="43">
        <f t="shared" si="0"/>
        <v>13.08</v>
      </c>
      <c r="G74" s="31">
        <v>3.573442</v>
      </c>
      <c r="H74" s="32">
        <v>8.74</v>
      </c>
      <c r="I74" s="32">
        <v>0.4</v>
      </c>
      <c r="J74" s="32">
        <v>0</v>
      </c>
      <c r="K74" s="77">
        <f t="shared" si="2"/>
        <v>13.073442</v>
      </c>
      <c r="L74" s="75"/>
      <c r="M74" s="21"/>
      <c r="N74" s="42"/>
      <c r="O74" s="42"/>
      <c r="P74" s="42"/>
      <c r="Q74" s="42"/>
      <c r="R74" s="21"/>
    </row>
    <row r="75" spans="1:18" ht="12.75">
      <c r="A75" s="76" t="s">
        <v>110</v>
      </c>
      <c r="B75" s="31">
        <v>54.773756999999996</v>
      </c>
      <c r="C75" s="32">
        <v>5.56287</v>
      </c>
      <c r="D75" s="32">
        <v>1.96639</v>
      </c>
      <c r="E75" s="32">
        <v>0</v>
      </c>
      <c r="F75" s="43">
        <f t="shared" si="0"/>
        <v>64.072768</v>
      </c>
      <c r="G75" s="31">
        <v>3.9177699999999973</v>
      </c>
      <c r="H75" s="32">
        <v>3.392557</v>
      </c>
      <c r="I75" s="32">
        <v>0.7542960000000001</v>
      </c>
      <c r="J75" s="32">
        <v>0</v>
      </c>
      <c r="K75" s="77">
        <f t="shared" si="2"/>
        <v>8.743489399999998</v>
      </c>
      <c r="L75" s="75"/>
      <c r="M75" s="21"/>
      <c r="N75" s="42"/>
      <c r="O75" s="42"/>
      <c r="P75" s="42"/>
      <c r="Q75" s="42"/>
      <c r="R75" s="21"/>
    </row>
    <row r="76" spans="1:18" ht="12.75">
      <c r="A76" s="76" t="s">
        <v>111</v>
      </c>
      <c r="B76" s="31">
        <v>58.720000000000006</v>
      </c>
      <c r="C76" s="32">
        <v>1.417551</v>
      </c>
      <c r="D76" s="32">
        <v>0.985549</v>
      </c>
      <c r="E76" s="32">
        <v>0</v>
      </c>
      <c r="F76" s="43">
        <f aca="true" t="shared" si="3" ref="F76:F83">B76+C76+D76*1.9+E76</f>
        <v>62.01009410000001</v>
      </c>
      <c r="G76" s="31">
        <v>11.022423999999994</v>
      </c>
      <c r="H76" s="32">
        <v>0.041095000000000104</v>
      </c>
      <c r="I76" s="32">
        <v>0.174126</v>
      </c>
      <c r="J76" s="32">
        <v>0</v>
      </c>
      <c r="K76" s="77">
        <f t="shared" si="2"/>
        <v>11.394358399999994</v>
      </c>
      <c r="L76" s="75"/>
      <c r="M76" s="21"/>
      <c r="N76" s="42"/>
      <c r="O76" s="42"/>
      <c r="P76" s="42"/>
      <c r="Q76" s="42"/>
      <c r="R76" s="21"/>
    </row>
    <row r="77" spans="1:18" ht="12.75">
      <c r="A77" s="76" t="s">
        <v>112</v>
      </c>
      <c r="B77" s="31">
        <v>8.3</v>
      </c>
      <c r="C77" s="32">
        <v>0</v>
      </c>
      <c r="D77" s="32">
        <v>0</v>
      </c>
      <c r="E77" s="32">
        <v>0</v>
      </c>
      <c r="F77" s="43">
        <f t="shared" si="3"/>
        <v>8.3</v>
      </c>
      <c r="G77" s="31">
        <v>4.458068000000001</v>
      </c>
      <c r="H77" s="32">
        <v>0</v>
      </c>
      <c r="I77" s="32">
        <v>0</v>
      </c>
      <c r="J77" s="32">
        <v>0</v>
      </c>
      <c r="K77" s="77">
        <f t="shared" si="2"/>
        <v>4.458068000000001</v>
      </c>
      <c r="L77" s="75"/>
      <c r="M77" s="21"/>
      <c r="N77" s="42"/>
      <c r="O77" s="42"/>
      <c r="P77" s="42"/>
      <c r="Q77" s="42"/>
      <c r="R77" s="21"/>
    </row>
    <row r="78" spans="1:18" ht="12.75">
      <c r="A78" s="76" t="s">
        <v>113</v>
      </c>
      <c r="B78" s="31">
        <v>30.43784</v>
      </c>
      <c r="C78" s="32">
        <v>48.72852399999999</v>
      </c>
      <c r="D78" s="32">
        <v>6.1331880000000005</v>
      </c>
      <c r="E78" s="32">
        <v>0</v>
      </c>
      <c r="F78" s="43">
        <f t="shared" si="3"/>
        <v>90.8194212</v>
      </c>
      <c r="G78" s="31">
        <v>9.409685</v>
      </c>
      <c r="H78" s="32">
        <v>42.790327999999995</v>
      </c>
      <c r="I78" s="32">
        <v>5.73493</v>
      </c>
      <c r="J78" s="32">
        <v>0</v>
      </c>
      <c r="K78" s="77">
        <f t="shared" si="2"/>
        <v>63.096379999999996</v>
      </c>
      <c r="L78" s="75"/>
      <c r="M78" s="21"/>
      <c r="N78" s="42"/>
      <c r="O78" s="42"/>
      <c r="P78" s="42"/>
      <c r="Q78" s="42"/>
      <c r="R78" s="21"/>
    </row>
    <row r="79" spans="1:18" ht="12.75">
      <c r="A79" s="76" t="s">
        <v>114</v>
      </c>
      <c r="B79" s="31">
        <v>6.41197</v>
      </c>
      <c r="C79" s="32">
        <v>0.732291</v>
      </c>
      <c r="D79" s="32">
        <v>0</v>
      </c>
      <c r="E79" s="32">
        <v>0</v>
      </c>
      <c r="F79" s="43">
        <f t="shared" si="3"/>
        <v>7.144261</v>
      </c>
      <c r="G79" s="31">
        <v>5.601915</v>
      </c>
      <c r="H79" s="32">
        <v>0.650005</v>
      </c>
      <c r="I79" s="32">
        <v>0</v>
      </c>
      <c r="J79" s="32">
        <v>0</v>
      </c>
      <c r="K79" s="77">
        <f t="shared" si="2"/>
        <v>6.25192</v>
      </c>
      <c r="L79" s="75"/>
      <c r="M79" s="21"/>
      <c r="N79" s="42"/>
      <c r="O79" s="42"/>
      <c r="P79" s="42"/>
      <c r="Q79" s="42"/>
      <c r="R79" s="21"/>
    </row>
    <row r="80" spans="1:18" ht="12.75">
      <c r="A80" s="76" t="s">
        <v>115</v>
      </c>
      <c r="B80" s="31">
        <v>8.14477</v>
      </c>
      <c r="C80" s="32">
        <v>0.67038</v>
      </c>
      <c r="D80" s="32">
        <v>0.135716</v>
      </c>
      <c r="E80" s="32">
        <v>0.080032</v>
      </c>
      <c r="F80" s="43">
        <f t="shared" si="3"/>
        <v>9.153042399999999</v>
      </c>
      <c r="G80" s="31">
        <v>1.9584139999999994</v>
      </c>
      <c r="H80" s="32">
        <v>0.06276099999999996</v>
      </c>
      <c r="I80" s="32">
        <v>0.007467000000000001</v>
      </c>
      <c r="J80" s="32">
        <v>0.0011489999999999972</v>
      </c>
      <c r="K80" s="77">
        <f t="shared" si="2"/>
        <v>2.0365112999999995</v>
      </c>
      <c r="L80" s="75"/>
      <c r="M80" s="21"/>
      <c r="N80" s="42"/>
      <c r="O80" s="42"/>
      <c r="P80" s="42"/>
      <c r="Q80" s="42"/>
      <c r="R80" s="21"/>
    </row>
    <row r="81" spans="1:18" ht="12.75">
      <c r="A81" s="76" t="s">
        <v>116</v>
      </c>
      <c r="B81" s="31">
        <v>19.957</v>
      </c>
      <c r="C81" s="32">
        <v>0</v>
      </c>
      <c r="D81" s="32">
        <v>0</v>
      </c>
      <c r="E81" s="32">
        <v>0</v>
      </c>
      <c r="F81" s="43">
        <f t="shared" si="3"/>
        <v>19.957</v>
      </c>
      <c r="G81" s="31">
        <v>12.050991000000002</v>
      </c>
      <c r="H81" s="32">
        <v>0</v>
      </c>
      <c r="I81" s="32">
        <v>0</v>
      </c>
      <c r="J81" s="32">
        <v>0</v>
      </c>
      <c r="K81" s="77">
        <f t="shared" si="2"/>
        <v>12.050991000000002</v>
      </c>
      <c r="L81" s="75"/>
      <c r="M81" s="21"/>
      <c r="N81" s="42"/>
      <c r="O81" s="42"/>
      <c r="P81" s="42"/>
      <c r="Q81" s="42"/>
      <c r="R81" s="21"/>
    </row>
    <row r="82" spans="1:18" ht="12.75">
      <c r="A82" s="76" t="s">
        <v>117</v>
      </c>
      <c r="B82" s="31">
        <v>0.350288</v>
      </c>
      <c r="C82" s="32">
        <v>1.78515</v>
      </c>
      <c r="D82" s="32">
        <v>0.305465</v>
      </c>
      <c r="E82" s="32">
        <v>0</v>
      </c>
      <c r="F82" s="43">
        <f t="shared" si="3"/>
        <v>2.7158215</v>
      </c>
      <c r="G82" s="31">
        <v>0.11568400000000001</v>
      </c>
      <c r="H82" s="32">
        <v>1.170955</v>
      </c>
      <c r="I82" s="32">
        <v>0.19364099999999998</v>
      </c>
      <c r="J82" s="32">
        <v>0</v>
      </c>
      <c r="K82" s="77">
        <f t="shared" si="2"/>
        <v>1.6545569</v>
      </c>
      <c r="L82" s="75"/>
      <c r="M82" s="21"/>
      <c r="N82" s="42"/>
      <c r="O82" s="42"/>
      <c r="P82" s="42"/>
      <c r="Q82" s="42"/>
      <c r="R82" s="21"/>
    </row>
    <row r="83" spans="1:18" ht="12.75">
      <c r="A83" s="81" t="s">
        <v>118</v>
      </c>
      <c r="B83" s="82">
        <v>100.77050999999999</v>
      </c>
      <c r="C83" s="83">
        <v>188.313</v>
      </c>
      <c r="D83" s="83">
        <v>35.967040000000004</v>
      </c>
      <c r="E83" s="83">
        <v>16.05</v>
      </c>
      <c r="F83" s="84">
        <f t="shared" si="3"/>
        <v>373.470886</v>
      </c>
      <c r="G83" s="82">
        <v>26.926235999999975</v>
      </c>
      <c r="H83" s="83">
        <v>89.02294900000001</v>
      </c>
      <c r="I83" s="83">
        <v>18.307060000000007</v>
      </c>
      <c r="J83" s="83">
        <v>-1.062744999999996</v>
      </c>
      <c r="K83" s="85">
        <f t="shared" si="2"/>
        <v>149.669854</v>
      </c>
      <c r="L83" s="75"/>
      <c r="M83" s="21"/>
      <c r="N83" s="42"/>
      <c r="O83" s="42"/>
      <c r="P83" s="42"/>
      <c r="Q83" s="42"/>
      <c r="R83" s="21"/>
    </row>
    <row r="84" spans="1:18" s="91" customFormat="1" ht="13.5" thickBot="1">
      <c r="A84" s="86" t="s">
        <v>133</v>
      </c>
      <c r="B84" s="87">
        <f>SUM(B6:B83)</f>
        <v>4397.92703</v>
      </c>
      <c r="C84" s="88">
        <f aca="true" t="shared" si="4" ref="C84:K84">SUM(C6:C83)</f>
        <v>3324.5551410000003</v>
      </c>
      <c r="D84" s="88">
        <f t="shared" si="4"/>
        <v>241.05366700000005</v>
      </c>
      <c r="E84" s="88">
        <f t="shared" si="4"/>
        <v>129.190938</v>
      </c>
      <c r="F84" s="89">
        <f t="shared" si="4"/>
        <v>8309.675076299998</v>
      </c>
      <c r="G84" s="87">
        <f t="shared" si="4"/>
        <v>810.7875989999997</v>
      </c>
      <c r="H84" s="88">
        <f t="shared" si="4"/>
        <v>2006.6158819999998</v>
      </c>
      <c r="I84" s="88">
        <f t="shared" si="4"/>
        <v>111.60764300000001</v>
      </c>
      <c r="J84" s="88">
        <f t="shared" si="4"/>
        <v>35.05013100000001</v>
      </c>
      <c r="K84" s="89">
        <f t="shared" si="4"/>
        <v>3064.5081336999992</v>
      </c>
      <c r="L84" s="90"/>
      <c r="M84" s="21"/>
      <c r="N84" s="42"/>
      <c r="O84" s="42"/>
      <c r="P84" s="42"/>
      <c r="Q84" s="42"/>
      <c r="R84" s="21"/>
    </row>
    <row r="85" spans="2:18" ht="12.75">
      <c r="B85" s="42"/>
      <c r="C85" s="42"/>
      <c r="D85" s="42"/>
      <c r="E85" s="42"/>
      <c r="F85" s="42"/>
      <c r="G85" s="75"/>
      <c r="H85" s="75"/>
      <c r="I85" s="75"/>
      <c r="J85" s="75"/>
      <c r="K85" s="75"/>
      <c r="M85" s="21"/>
      <c r="N85" s="42"/>
      <c r="O85" s="42"/>
      <c r="P85" s="42"/>
      <c r="Q85" s="42"/>
      <c r="R85" s="21"/>
    </row>
    <row r="86" spans="1:18" ht="12.75">
      <c r="A86" s="64" t="s">
        <v>217</v>
      </c>
      <c r="B86" s="92"/>
      <c r="C86" s="92"/>
      <c r="D86" s="92"/>
      <c r="E86" s="92"/>
      <c r="F86" s="92"/>
      <c r="G86" s="93"/>
      <c r="H86" s="93"/>
      <c r="I86" s="93"/>
      <c r="J86" s="93"/>
      <c r="K86" s="94"/>
      <c r="M86" s="21"/>
      <c r="N86" s="42"/>
      <c r="O86" s="42"/>
      <c r="P86" s="42"/>
      <c r="Q86" s="42"/>
      <c r="R86" s="21"/>
    </row>
    <row r="87" spans="1:18" ht="13.5">
      <c r="A87" s="64" t="s">
        <v>218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M87" s="21"/>
      <c r="N87" s="42"/>
      <c r="O87" s="42"/>
      <c r="P87" s="42"/>
      <c r="Q87" s="42"/>
      <c r="R87" s="21"/>
    </row>
    <row r="88" spans="1:18" ht="12.75">
      <c r="A88" s="64" t="s">
        <v>219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M88" s="21"/>
      <c r="N88" s="42"/>
      <c r="O88" s="42"/>
      <c r="P88" s="42"/>
      <c r="Q88" s="42"/>
      <c r="R88" s="21"/>
    </row>
    <row r="89" spans="1:18" ht="12.75">
      <c r="A89" s="64" t="s">
        <v>220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M89" s="21"/>
      <c r="N89" s="42"/>
      <c r="O89" s="42"/>
      <c r="P89" s="42"/>
      <c r="Q89" s="42"/>
      <c r="R89" s="21"/>
    </row>
    <row r="90" spans="1:18" ht="12.75">
      <c r="A90" s="64" t="s">
        <v>221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M90" s="21"/>
      <c r="N90" s="42"/>
      <c r="O90" s="42"/>
      <c r="P90" s="42"/>
      <c r="Q90" s="42"/>
      <c r="R90" s="21"/>
    </row>
    <row r="91" spans="13:18" ht="12.75">
      <c r="M91" s="21"/>
      <c r="N91" s="42"/>
      <c r="O91" s="42"/>
      <c r="P91" s="42"/>
      <c r="Q91" s="42"/>
      <c r="R91" s="21"/>
    </row>
    <row r="92" spans="1:6" ht="12">
      <c r="A92" s="358" t="s">
        <v>589</v>
      </c>
      <c r="B92" s="358"/>
      <c r="C92" s="358"/>
      <c r="D92" s="358"/>
      <c r="E92" s="358"/>
      <c r="F92" s="358"/>
    </row>
    <row r="93" spans="1:6" ht="12">
      <c r="A93" s="358" t="s">
        <v>590</v>
      </c>
      <c r="B93" s="358"/>
      <c r="C93" s="358"/>
      <c r="D93" s="358"/>
      <c r="E93" s="358"/>
      <c r="F93" s="358"/>
    </row>
    <row r="94" spans="1:6" ht="12">
      <c r="A94" s="358" t="s">
        <v>593</v>
      </c>
      <c r="B94" s="358"/>
      <c r="C94" s="358"/>
      <c r="D94" s="358"/>
      <c r="E94" s="358"/>
      <c r="F94" s="358"/>
    </row>
    <row r="95" spans="1:6" ht="12">
      <c r="A95" s="358" t="s">
        <v>591</v>
      </c>
      <c r="B95" s="358"/>
      <c r="C95" s="358"/>
      <c r="D95" s="358"/>
      <c r="E95" s="358"/>
      <c r="F95" s="358"/>
    </row>
    <row r="96" spans="1:6" ht="12">
      <c r="A96" s="358" t="s">
        <v>592</v>
      </c>
      <c r="B96" s="358"/>
      <c r="C96" s="358"/>
      <c r="D96" s="358"/>
      <c r="E96" s="358"/>
      <c r="F96" s="358"/>
    </row>
    <row r="97" spans="1:6" ht="12">
      <c r="A97" s="358"/>
      <c r="B97" s="358"/>
      <c r="C97" s="358"/>
      <c r="D97" s="358"/>
      <c r="E97" s="358"/>
      <c r="F97" s="358"/>
    </row>
  </sheetData>
  <sheetProtection/>
  <mergeCells count="3">
    <mergeCell ref="A3:F3"/>
    <mergeCell ref="G3:K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1.421875" style="21" customWidth="1"/>
    <col min="2" max="16384" width="11.421875" style="21" customWidth="1"/>
  </cols>
  <sheetData>
    <row r="1" spans="1:5" ht="114.75" customHeight="1">
      <c r="A1" s="419" t="s">
        <v>615</v>
      </c>
      <c r="B1" s="419"/>
      <c r="C1" s="419"/>
      <c r="D1" s="419"/>
      <c r="E1" s="419"/>
    </row>
    <row r="2" spans="1:5" ht="28.5" customHeight="1" thickBot="1">
      <c r="A2" s="288"/>
      <c r="B2" s="288"/>
      <c r="C2" s="288"/>
      <c r="D2" s="288"/>
      <c r="E2" s="288"/>
    </row>
    <row r="3" spans="1:7" ht="39">
      <c r="A3" s="283" t="s">
        <v>134</v>
      </c>
      <c r="B3" s="280" t="s">
        <v>326</v>
      </c>
      <c r="C3" s="280" t="s">
        <v>327</v>
      </c>
      <c r="D3" s="280" t="s">
        <v>340</v>
      </c>
      <c r="E3" s="280" t="s">
        <v>329</v>
      </c>
      <c r="F3" s="280" t="s">
        <v>330</v>
      </c>
      <c r="G3" s="281" t="s">
        <v>331</v>
      </c>
    </row>
    <row r="4" spans="1:8" ht="24">
      <c r="A4" s="284" t="s">
        <v>341</v>
      </c>
      <c r="B4" s="285" t="s">
        <v>332</v>
      </c>
      <c r="C4" s="282" t="s">
        <v>333</v>
      </c>
      <c r="D4" s="286" t="s">
        <v>334</v>
      </c>
      <c r="E4" s="282" t="s">
        <v>332</v>
      </c>
      <c r="F4" s="287" t="s">
        <v>332</v>
      </c>
      <c r="G4" s="100"/>
      <c r="H4" s="95"/>
    </row>
    <row r="5" spans="1:7" ht="12.75">
      <c r="A5" s="96" t="s">
        <v>136</v>
      </c>
      <c r="B5" s="31">
        <v>0.079172</v>
      </c>
      <c r="C5" s="32">
        <v>0</v>
      </c>
      <c r="D5" s="32">
        <v>0</v>
      </c>
      <c r="E5" s="32">
        <v>0</v>
      </c>
      <c r="F5" s="43">
        <v>0.079172</v>
      </c>
      <c r="G5" s="46">
        <v>1976</v>
      </c>
    </row>
    <row r="6" spans="1:7" ht="12.75">
      <c r="A6" s="96" t="s">
        <v>137</v>
      </c>
      <c r="B6" s="31">
        <v>5.26</v>
      </c>
      <c r="C6" s="32">
        <v>26.448999999999998</v>
      </c>
      <c r="D6" s="32">
        <v>1.3302800000000001</v>
      </c>
      <c r="E6" s="32">
        <v>0</v>
      </c>
      <c r="F6" s="43">
        <v>34.236532000000004</v>
      </c>
      <c r="G6" s="49">
        <v>1985</v>
      </c>
    </row>
    <row r="7" spans="1:8" ht="12.75">
      <c r="A7" s="97" t="s">
        <v>138</v>
      </c>
      <c r="B7" s="31">
        <v>7.96658</v>
      </c>
      <c r="C7" s="32">
        <v>0.244105</v>
      </c>
      <c r="D7" s="32">
        <v>0.563936</v>
      </c>
      <c r="E7" s="32">
        <v>0</v>
      </c>
      <c r="F7" s="43">
        <v>9.2821634</v>
      </c>
      <c r="G7" s="98">
        <v>2008</v>
      </c>
      <c r="H7" s="41" t="s">
        <v>89</v>
      </c>
    </row>
    <row r="8" spans="1:7" ht="12.75">
      <c r="A8" s="99" t="s">
        <v>139</v>
      </c>
      <c r="B8" s="82">
        <v>3.74458</v>
      </c>
      <c r="C8" s="83">
        <v>9.59819</v>
      </c>
      <c r="D8" s="83">
        <v>1.21394</v>
      </c>
      <c r="E8" s="83">
        <v>0</v>
      </c>
      <c r="F8" s="84">
        <v>15.649256000000001</v>
      </c>
      <c r="G8" s="100">
        <v>2008</v>
      </c>
    </row>
    <row r="9" spans="1:7" ht="13.5" thickBot="1">
      <c r="A9" s="101" t="s">
        <v>140</v>
      </c>
      <c r="B9" s="102">
        <f>SUM(B5:B8)</f>
        <v>17.050332</v>
      </c>
      <c r="C9" s="103">
        <f>SUM(C5:C8)</f>
        <v>36.291295</v>
      </c>
      <c r="D9" s="88">
        <f>SUM(D5:D8)</f>
        <v>3.108156</v>
      </c>
      <c r="E9" s="104">
        <f>SUM(E5:E8)</f>
        <v>0</v>
      </c>
      <c r="F9" s="88">
        <f>SUM(F5:F8)</f>
        <v>59.24712340000001</v>
      </c>
      <c r="G9" s="105"/>
    </row>
    <row r="10" spans="1:7" ht="12.75">
      <c r="A10" s="106"/>
      <c r="B10" s="107"/>
      <c r="C10" s="107"/>
      <c r="D10" s="107"/>
      <c r="E10" s="107"/>
      <c r="F10" s="107"/>
      <c r="G10" s="64"/>
    </row>
    <row r="11" ht="14.25">
      <c r="A11" s="20" t="s">
        <v>222</v>
      </c>
    </row>
    <row r="12" ht="12.75">
      <c r="A12" s="20" t="s">
        <v>141</v>
      </c>
    </row>
    <row r="14" spans="1:8" ht="13.5">
      <c r="A14" s="352" t="s">
        <v>573</v>
      </c>
      <c r="B14" s="352"/>
      <c r="C14" s="352"/>
      <c r="D14" s="352"/>
      <c r="E14" s="352"/>
      <c r="F14" s="352"/>
      <c r="G14" s="352"/>
      <c r="H14" s="352"/>
    </row>
    <row r="15" spans="1:8" ht="12.75" customHeight="1">
      <c r="A15" s="352" t="s">
        <v>594</v>
      </c>
      <c r="B15" s="352"/>
      <c r="C15" s="352"/>
      <c r="D15" s="352"/>
      <c r="E15" s="352"/>
      <c r="F15" s="352"/>
      <c r="G15" s="352"/>
      <c r="H15" s="352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5.8515625" style="21" customWidth="1"/>
    <col min="2" max="16384" width="11.421875" style="21" customWidth="1"/>
  </cols>
  <sheetData>
    <row r="1" spans="1:5" ht="38.25" customHeight="1">
      <c r="A1" s="419" t="s">
        <v>354</v>
      </c>
      <c r="B1" s="419"/>
      <c r="C1" s="419"/>
      <c r="D1" s="419"/>
      <c r="E1" s="419"/>
    </row>
    <row r="2" ht="13.5" thickBot="1">
      <c r="A2" s="20"/>
    </row>
    <row r="3" spans="1:7" ht="39">
      <c r="A3" s="283" t="s">
        <v>134</v>
      </c>
      <c r="B3" s="280" t="s">
        <v>326</v>
      </c>
      <c r="C3" s="280" t="s">
        <v>327</v>
      </c>
      <c r="D3" s="280" t="s">
        <v>328</v>
      </c>
      <c r="E3" s="280" t="s">
        <v>329</v>
      </c>
      <c r="F3" s="280" t="s">
        <v>330</v>
      </c>
      <c r="G3" s="281" t="s">
        <v>331</v>
      </c>
    </row>
    <row r="4" spans="1:7" s="108" customFormat="1" ht="24">
      <c r="A4" s="284" t="s">
        <v>341</v>
      </c>
      <c r="B4" s="282" t="s">
        <v>332</v>
      </c>
      <c r="C4" s="282" t="s">
        <v>333</v>
      </c>
      <c r="D4" s="282" t="s">
        <v>334</v>
      </c>
      <c r="E4" s="282" t="s">
        <v>332</v>
      </c>
      <c r="F4" s="282" t="s">
        <v>332</v>
      </c>
      <c r="G4" s="100"/>
    </row>
    <row r="5" spans="1:7" ht="13.5">
      <c r="A5" s="301" t="s">
        <v>356</v>
      </c>
      <c r="B5" s="298">
        <v>8.7</v>
      </c>
      <c r="C5" s="299">
        <v>0</v>
      </c>
      <c r="D5" s="299">
        <v>0</v>
      </c>
      <c r="E5" s="299">
        <v>0</v>
      </c>
      <c r="F5" s="300">
        <f>B5+C5+D5*1.9+E5</f>
        <v>8.7</v>
      </c>
      <c r="G5" s="109">
        <v>1987</v>
      </c>
    </row>
    <row r="6" spans="1:7" ht="12.75">
      <c r="A6" s="96" t="s">
        <v>142</v>
      </c>
      <c r="B6" s="31">
        <v>0.225044</v>
      </c>
      <c r="C6" s="32">
        <v>0</v>
      </c>
      <c r="D6" s="32">
        <v>0</v>
      </c>
      <c r="E6" s="32">
        <v>0</v>
      </c>
      <c r="F6" s="43">
        <v>0.225044</v>
      </c>
      <c r="G6" s="109">
        <v>1987</v>
      </c>
    </row>
    <row r="7" spans="1:7" ht="12.75">
      <c r="A7" s="110" t="s">
        <v>143</v>
      </c>
      <c r="B7" s="31">
        <v>1.9331</v>
      </c>
      <c r="C7" s="32">
        <v>1.6138</v>
      </c>
      <c r="D7" s="32">
        <v>0.2267</v>
      </c>
      <c r="E7" s="32">
        <v>0</v>
      </c>
      <c r="F7" s="43">
        <v>3.97763</v>
      </c>
      <c r="G7" s="111">
        <v>1982</v>
      </c>
    </row>
    <row r="8" spans="1:7" ht="12.75">
      <c r="A8" s="110" t="s">
        <v>144</v>
      </c>
      <c r="B8" s="31">
        <v>14.8931</v>
      </c>
      <c r="C8" s="32">
        <v>19.4681</v>
      </c>
      <c r="D8" s="32">
        <v>2.37648</v>
      </c>
      <c r="E8" s="32">
        <v>0</v>
      </c>
      <c r="F8" s="43">
        <v>38.876512</v>
      </c>
      <c r="G8" s="111">
        <v>1978</v>
      </c>
    </row>
    <row r="9" spans="1:7" s="113" customFormat="1" ht="12.75">
      <c r="A9" s="97" t="s">
        <v>145</v>
      </c>
      <c r="B9" s="31">
        <v>0</v>
      </c>
      <c r="C9" s="32">
        <v>10.58749</v>
      </c>
      <c r="D9" s="32">
        <v>0.020934</v>
      </c>
      <c r="E9" s="32">
        <v>0.6595</v>
      </c>
      <c r="F9" s="43">
        <v>11.2867646</v>
      </c>
      <c r="G9" s="112">
        <v>1978</v>
      </c>
    </row>
    <row r="10" spans="1:256" s="113" customFormat="1" ht="12.75">
      <c r="A10" s="97" t="s">
        <v>146</v>
      </c>
      <c r="B10" s="31">
        <v>1.378</v>
      </c>
      <c r="C10" s="32">
        <v>0.232</v>
      </c>
      <c r="D10" s="32">
        <v>0.055</v>
      </c>
      <c r="E10" s="32">
        <v>0</v>
      </c>
      <c r="F10" s="43">
        <v>1.7145</v>
      </c>
      <c r="G10" s="112">
        <v>2004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7" ht="13.5">
      <c r="A11" s="150" t="s">
        <v>345</v>
      </c>
      <c r="B11" s="31">
        <v>26.9818</v>
      </c>
      <c r="C11" s="32">
        <v>2.46351</v>
      </c>
      <c r="D11" s="32">
        <v>0</v>
      </c>
      <c r="E11" s="32">
        <v>0</v>
      </c>
      <c r="F11" s="43">
        <f>B11+C11+D11*1.9+E11</f>
        <v>29.44531</v>
      </c>
      <c r="G11" s="98">
        <v>2007</v>
      </c>
    </row>
    <row r="12" spans="1:7" ht="12.75">
      <c r="A12" s="97" t="s">
        <v>147</v>
      </c>
      <c r="B12" s="31">
        <v>15.03</v>
      </c>
      <c r="C12" s="32">
        <v>3.5</v>
      </c>
      <c r="D12" s="32">
        <v>0.8</v>
      </c>
      <c r="E12" s="32">
        <v>0</v>
      </c>
      <c r="F12" s="43">
        <v>20.05</v>
      </c>
      <c r="G12" s="112">
        <v>2008</v>
      </c>
    </row>
    <row r="13" spans="1:7" ht="12.75">
      <c r="A13" s="110" t="s">
        <v>148</v>
      </c>
      <c r="B13" s="31">
        <v>5.79269</v>
      </c>
      <c r="C13" s="32">
        <v>0</v>
      </c>
      <c r="D13" s="32">
        <v>0</v>
      </c>
      <c r="E13" s="32">
        <v>0</v>
      </c>
      <c r="F13" s="43">
        <v>5.79269</v>
      </c>
      <c r="G13" s="111">
        <v>1972</v>
      </c>
    </row>
    <row r="14" spans="1:7" ht="12.75">
      <c r="A14" s="97" t="s">
        <v>149</v>
      </c>
      <c r="B14" s="31">
        <v>2.996</v>
      </c>
      <c r="C14" s="32">
        <v>0.81153</v>
      </c>
      <c r="D14" s="32">
        <v>0.079799</v>
      </c>
      <c r="E14" s="32">
        <v>0</v>
      </c>
      <c r="F14" s="43">
        <v>3.9591480999999997</v>
      </c>
      <c r="G14" s="111">
        <v>1987</v>
      </c>
    </row>
    <row r="15" spans="1:7" ht="12.75">
      <c r="A15" s="110" t="s">
        <v>150</v>
      </c>
      <c r="B15" s="31">
        <v>0</v>
      </c>
      <c r="C15" s="32">
        <v>2.47442</v>
      </c>
      <c r="D15" s="32">
        <v>0</v>
      </c>
      <c r="E15" s="32">
        <v>0.673907</v>
      </c>
      <c r="F15" s="43">
        <v>3.148327</v>
      </c>
      <c r="G15" s="111">
        <v>1985</v>
      </c>
    </row>
    <row r="16" spans="1:7" ht="12.75">
      <c r="A16" s="110" t="s">
        <v>151</v>
      </c>
      <c r="B16" s="31">
        <v>3.094</v>
      </c>
      <c r="C16" s="32">
        <v>0.24797</v>
      </c>
      <c r="D16" s="32">
        <v>0</v>
      </c>
      <c r="E16" s="32">
        <v>0</v>
      </c>
      <c r="F16" s="43">
        <v>3.34197</v>
      </c>
      <c r="G16" s="114">
        <v>2009</v>
      </c>
    </row>
    <row r="17" spans="1:7" ht="12.75">
      <c r="A17" s="110" t="s">
        <v>152</v>
      </c>
      <c r="B17" s="31">
        <v>2.54044</v>
      </c>
      <c r="C17" s="32">
        <v>0.342299</v>
      </c>
      <c r="D17" s="32">
        <v>0.060406</v>
      </c>
      <c r="E17" s="32">
        <v>0</v>
      </c>
      <c r="F17" s="43">
        <v>2.9975104</v>
      </c>
      <c r="G17" s="111">
        <v>1997</v>
      </c>
    </row>
    <row r="18" spans="1:7" ht="12.75">
      <c r="A18" s="110" t="s">
        <v>153</v>
      </c>
      <c r="B18" s="31">
        <v>9.8</v>
      </c>
      <c r="C18" s="32">
        <v>0.35</v>
      </c>
      <c r="D18" s="32">
        <v>0</v>
      </c>
      <c r="E18" s="32">
        <v>0</v>
      </c>
      <c r="F18" s="43">
        <v>10.149999999999999</v>
      </c>
      <c r="G18" s="111">
        <v>1992</v>
      </c>
    </row>
    <row r="19" spans="1:7" ht="12.75">
      <c r="A19" s="110" t="s">
        <v>154</v>
      </c>
      <c r="B19" s="31">
        <v>0.35129</v>
      </c>
      <c r="C19" s="32">
        <v>1.90588</v>
      </c>
      <c r="D19" s="32">
        <v>0</v>
      </c>
      <c r="E19" s="32">
        <v>0</v>
      </c>
      <c r="F19" s="43">
        <v>2.25717</v>
      </c>
      <c r="G19" s="111">
        <v>2010</v>
      </c>
    </row>
    <row r="20" spans="1:7" ht="12.75">
      <c r="A20" s="110" t="s">
        <v>155</v>
      </c>
      <c r="B20" s="31">
        <v>5.054</v>
      </c>
      <c r="C20" s="32">
        <v>16.2521</v>
      </c>
      <c r="D20" s="32">
        <v>0.233713</v>
      </c>
      <c r="E20" s="32">
        <v>2.96887</v>
      </c>
      <c r="F20" s="43">
        <v>24.7190247</v>
      </c>
      <c r="G20" s="111">
        <v>1978</v>
      </c>
    </row>
    <row r="21" spans="1:7" ht="12.75">
      <c r="A21" s="110" t="s">
        <v>156</v>
      </c>
      <c r="B21" s="31">
        <v>0.36</v>
      </c>
      <c r="C21" s="32">
        <v>0</v>
      </c>
      <c r="D21" s="32">
        <v>0</v>
      </c>
      <c r="E21" s="32">
        <v>0</v>
      </c>
      <c r="F21" s="43">
        <v>0.36</v>
      </c>
      <c r="G21" s="111">
        <v>2005</v>
      </c>
    </row>
    <row r="22" spans="1:7" ht="12.75">
      <c r="A22" s="110" t="s">
        <v>216</v>
      </c>
      <c r="B22" s="31">
        <v>1.7</v>
      </c>
      <c r="C22" s="32">
        <v>0.293</v>
      </c>
      <c r="D22" s="32">
        <v>0.037463</v>
      </c>
      <c r="E22" s="32">
        <v>0</v>
      </c>
      <c r="F22" s="43">
        <f>B22+C22+D22*1.9</f>
        <v>2.0641797</v>
      </c>
      <c r="G22" s="111">
        <v>2009</v>
      </c>
    </row>
    <row r="23" spans="1:7" ht="12.75">
      <c r="A23" s="110" t="s">
        <v>157</v>
      </c>
      <c r="B23" s="31">
        <v>6.153</v>
      </c>
      <c r="C23" s="32">
        <v>2.18168</v>
      </c>
      <c r="D23" s="32">
        <v>0.022262</v>
      </c>
      <c r="E23" s="32">
        <v>0</v>
      </c>
      <c r="F23" s="43">
        <v>8.376977799999999</v>
      </c>
      <c r="G23" s="111">
        <v>2005</v>
      </c>
    </row>
    <row r="24" spans="1:7" ht="12.75">
      <c r="A24" s="110" t="s">
        <v>158</v>
      </c>
      <c r="B24" s="31">
        <v>0</v>
      </c>
      <c r="C24" s="32">
        <v>19.54</v>
      </c>
      <c r="D24" s="32">
        <v>0</v>
      </c>
      <c r="E24" s="115">
        <v>0</v>
      </c>
      <c r="F24" s="43">
        <v>19.54</v>
      </c>
      <c r="G24" s="111">
        <v>2005</v>
      </c>
    </row>
    <row r="25" spans="1:7" ht="13.5">
      <c r="A25" s="110" t="s">
        <v>348</v>
      </c>
      <c r="B25" s="31">
        <v>0</v>
      </c>
      <c r="C25" s="32">
        <v>2.33493</v>
      </c>
      <c r="D25" s="32">
        <v>0.431</v>
      </c>
      <c r="E25" s="115">
        <v>0.667</v>
      </c>
      <c r="F25" s="43">
        <v>3.82083</v>
      </c>
      <c r="G25" s="111">
        <v>2008</v>
      </c>
    </row>
    <row r="26" spans="1:7" ht="12.75">
      <c r="A26" s="110" t="s">
        <v>159</v>
      </c>
      <c r="B26" s="31">
        <v>4.79575</v>
      </c>
      <c r="C26" s="32">
        <v>0.794</v>
      </c>
      <c r="D26" s="32">
        <v>0.189</v>
      </c>
      <c r="E26" s="115">
        <v>0</v>
      </c>
      <c r="F26" s="43">
        <v>5.94885</v>
      </c>
      <c r="G26" s="111">
        <v>2009</v>
      </c>
    </row>
    <row r="27" spans="1:7" ht="13.5">
      <c r="A27" s="110" t="s">
        <v>350</v>
      </c>
      <c r="B27" s="31">
        <v>11.73</v>
      </c>
      <c r="C27" s="32">
        <v>0.83</v>
      </c>
      <c r="D27" s="32">
        <v>0.14</v>
      </c>
      <c r="E27" s="115">
        <v>0</v>
      </c>
      <c r="F27" s="43">
        <v>12.826</v>
      </c>
      <c r="G27" s="111">
        <v>2008</v>
      </c>
    </row>
    <row r="28" spans="1:7" ht="13.5">
      <c r="A28" s="30" t="s">
        <v>353</v>
      </c>
      <c r="B28" s="31">
        <v>0</v>
      </c>
      <c r="C28" s="32">
        <v>53.1</v>
      </c>
      <c r="D28" s="32">
        <v>0</v>
      </c>
      <c r="E28" s="32">
        <v>0.855</v>
      </c>
      <c r="F28" s="43">
        <v>53.955000000000005</v>
      </c>
      <c r="G28" s="111">
        <v>1997</v>
      </c>
    </row>
    <row r="29" spans="1:8" s="68" customFormat="1" ht="12.75">
      <c r="A29" s="116" t="s">
        <v>160</v>
      </c>
      <c r="B29" s="82">
        <v>3.19719</v>
      </c>
      <c r="C29" s="83">
        <v>0</v>
      </c>
      <c r="D29" s="83">
        <v>0</v>
      </c>
      <c r="E29" s="83">
        <v>0</v>
      </c>
      <c r="F29" s="84">
        <v>3.19719</v>
      </c>
      <c r="G29" s="117">
        <v>1992</v>
      </c>
      <c r="H29" s="41"/>
    </row>
    <row r="30" spans="1:7" ht="13.5" thickBot="1">
      <c r="A30" s="86" t="s">
        <v>140</v>
      </c>
      <c r="B30" s="302">
        <f>SUM(B6:B29)</f>
        <v>118.00540400000001</v>
      </c>
      <c r="C30" s="303">
        <f>SUM(C6:C29)</f>
        <v>139.322709</v>
      </c>
      <c r="D30" s="303">
        <f>SUM(D6:D29)</f>
        <v>4.672756999999999</v>
      </c>
      <c r="E30" s="303">
        <f>SUM(E6:E29)</f>
        <v>5.824277</v>
      </c>
      <c r="F30" s="35">
        <f>SUM(F6:F29)</f>
        <v>272.03062829999993</v>
      </c>
      <c r="G30" s="118"/>
    </row>
    <row r="31" spans="1:7" ht="12.75">
      <c r="A31" s="106"/>
      <c r="B31" s="107"/>
      <c r="C31" s="107"/>
      <c r="D31" s="107"/>
      <c r="E31" s="107"/>
      <c r="F31" s="107"/>
      <c r="G31" s="107"/>
    </row>
    <row r="32" spans="1:7" ht="13.5">
      <c r="A32" s="119" t="s">
        <v>223</v>
      </c>
      <c r="B32" s="119"/>
      <c r="C32" s="119"/>
      <c r="F32" s="107"/>
      <c r="G32" s="107"/>
    </row>
    <row r="33" spans="1:7" ht="12.75">
      <c r="A33" s="119" t="s">
        <v>161</v>
      </c>
      <c r="B33" s="119"/>
      <c r="C33" s="119"/>
      <c r="F33" s="107"/>
      <c r="G33" s="107"/>
    </row>
    <row r="34" spans="1:7" ht="12.75">
      <c r="A34" s="21" t="s">
        <v>355</v>
      </c>
      <c r="F34" s="107"/>
      <c r="G34" s="107"/>
    </row>
    <row r="35" spans="1:7" ht="12.75">
      <c r="A35" s="119" t="s">
        <v>346</v>
      </c>
      <c r="B35" s="119"/>
      <c r="C35" s="119"/>
      <c r="E35" s="20" t="s">
        <v>89</v>
      </c>
      <c r="F35" s="107"/>
      <c r="G35" s="107"/>
    </row>
    <row r="36" spans="1:7" ht="12.75">
      <c r="A36" s="119" t="s">
        <v>347</v>
      </c>
      <c r="B36" s="119"/>
      <c r="C36" s="119"/>
      <c r="E36" s="20"/>
      <c r="F36" s="107"/>
      <c r="G36" s="107"/>
    </row>
    <row r="37" spans="1:3" ht="12.75">
      <c r="A37" s="119" t="s">
        <v>349</v>
      </c>
      <c r="B37" s="119"/>
      <c r="C37" s="119"/>
    </row>
    <row r="38" spans="1:7" ht="12.75">
      <c r="A38" s="119" t="s">
        <v>351</v>
      </c>
      <c r="B38" s="119"/>
      <c r="C38" s="119"/>
      <c r="F38" s="120"/>
      <c r="G38" s="120"/>
    </row>
    <row r="39" spans="1:7" ht="12.75">
      <c r="A39" s="119" t="s">
        <v>352</v>
      </c>
      <c r="B39" s="119"/>
      <c r="C39" s="119"/>
      <c r="F39" s="120"/>
      <c r="G39" s="120"/>
    </row>
    <row r="41" spans="1:4" ht="13.5">
      <c r="A41" s="352" t="s">
        <v>573</v>
      </c>
      <c r="B41" s="352"/>
      <c r="C41" s="352"/>
      <c r="D41" s="352"/>
    </row>
    <row r="42" spans="1:4" ht="12.75" customHeight="1">
      <c r="A42" s="352" t="s">
        <v>594</v>
      </c>
      <c r="B42" s="352"/>
      <c r="C42" s="352"/>
      <c r="D42" s="352"/>
    </row>
    <row r="43" spans="1:4" ht="12.75">
      <c r="A43" s="352" t="s">
        <v>595</v>
      </c>
      <c r="B43" s="352"/>
      <c r="C43" s="352"/>
      <c r="D43" s="352"/>
    </row>
    <row r="44" spans="1:4" ht="12.75">
      <c r="A44" s="352" t="s">
        <v>596</v>
      </c>
      <c r="B44" s="352"/>
      <c r="C44" s="352"/>
      <c r="D44" s="352"/>
    </row>
    <row r="45" spans="1:4" ht="12.75">
      <c r="A45" s="352" t="s">
        <v>609</v>
      </c>
      <c r="B45" s="352"/>
      <c r="C45" s="352"/>
      <c r="D45" s="352"/>
    </row>
    <row r="46" spans="1:4" ht="12.75">
      <c r="A46" s="352" t="s">
        <v>597</v>
      </c>
      <c r="B46" s="352"/>
      <c r="C46" s="352"/>
      <c r="D46" s="352"/>
    </row>
    <row r="47" spans="1:4" ht="12.75">
      <c r="A47" s="352" t="s">
        <v>598</v>
      </c>
      <c r="B47" s="352"/>
      <c r="C47" s="352"/>
      <c r="D47" s="352"/>
    </row>
    <row r="48" spans="1:4" ht="12.75">
      <c r="A48" s="352" t="s">
        <v>599</v>
      </c>
      <c r="B48" s="352"/>
      <c r="C48" s="352"/>
      <c r="D48" s="352"/>
    </row>
    <row r="49" spans="1:4" ht="12.75">
      <c r="A49" s="352"/>
      <c r="B49" s="352"/>
      <c r="C49" s="352"/>
      <c r="D49" s="352"/>
    </row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3.28125" style="122" customWidth="1"/>
    <col min="2" max="8" width="11.421875" style="21" customWidth="1"/>
    <col min="9" max="9" width="28.140625" style="21" bestFit="1" customWidth="1"/>
    <col min="10" max="16384" width="11.421875" style="21" customWidth="1"/>
  </cols>
  <sheetData>
    <row r="1" spans="1:5" ht="68.25" customHeight="1">
      <c r="A1" s="419" t="s">
        <v>605</v>
      </c>
      <c r="B1" s="419"/>
      <c r="C1" s="419"/>
      <c r="D1" s="419"/>
      <c r="E1" s="419"/>
    </row>
    <row r="2" ht="12.75">
      <c r="A2" s="121"/>
    </row>
    <row r="3" ht="13.5" thickBot="1">
      <c r="A3" s="121"/>
    </row>
    <row r="4" spans="1:7" ht="39">
      <c r="A4" s="279" t="s">
        <v>325</v>
      </c>
      <c r="B4" s="280" t="s">
        <v>326</v>
      </c>
      <c r="C4" s="280" t="s">
        <v>327</v>
      </c>
      <c r="D4" s="280" t="s">
        <v>328</v>
      </c>
      <c r="E4" s="280" t="s">
        <v>329</v>
      </c>
      <c r="F4" s="280" t="s">
        <v>330</v>
      </c>
      <c r="G4" s="281" t="s">
        <v>331</v>
      </c>
    </row>
    <row r="5" spans="1:7" s="108" customFormat="1" ht="24">
      <c r="A5" s="123"/>
      <c r="B5" s="282" t="s">
        <v>332</v>
      </c>
      <c r="C5" s="282" t="s">
        <v>333</v>
      </c>
      <c r="D5" s="282" t="s">
        <v>334</v>
      </c>
      <c r="E5" s="282" t="s">
        <v>332</v>
      </c>
      <c r="F5" s="282" t="s">
        <v>332</v>
      </c>
      <c r="G5" s="100"/>
    </row>
    <row r="6" spans="1:15" s="108" customFormat="1" ht="13.5">
      <c r="A6" s="124" t="s">
        <v>162</v>
      </c>
      <c r="B6" s="71">
        <v>7.3858299999999995</v>
      </c>
      <c r="C6" s="72">
        <v>16.09713</v>
      </c>
      <c r="D6" s="72">
        <v>0.525803</v>
      </c>
      <c r="E6" s="72">
        <v>0</v>
      </c>
      <c r="F6" s="73">
        <v>24.481985700000003</v>
      </c>
      <c r="G6" s="125">
        <v>1977</v>
      </c>
      <c r="I6" s="21"/>
      <c r="J6" s="21"/>
      <c r="K6" s="21"/>
      <c r="L6" s="21"/>
      <c r="M6" s="21"/>
      <c r="N6" s="21"/>
      <c r="O6" s="21"/>
    </row>
    <row r="7" spans="1:7" ht="12.75">
      <c r="A7" s="21" t="s">
        <v>163</v>
      </c>
      <c r="B7" s="31">
        <v>7.343</v>
      </c>
      <c r="C7" s="32">
        <v>0</v>
      </c>
      <c r="D7" s="32">
        <v>0</v>
      </c>
      <c r="E7" s="32">
        <v>0</v>
      </c>
      <c r="F7" s="43">
        <v>7.343</v>
      </c>
      <c r="G7" s="126">
        <v>2009</v>
      </c>
    </row>
    <row r="8" spans="1:7" ht="12.75">
      <c r="A8" s="30" t="s">
        <v>164</v>
      </c>
      <c r="B8" s="31">
        <v>0</v>
      </c>
      <c r="C8" s="32">
        <v>2.2464</v>
      </c>
      <c r="D8" s="32">
        <v>0.46176</v>
      </c>
      <c r="E8" s="32">
        <v>1.5834</v>
      </c>
      <c r="F8" s="43">
        <v>4.7071439999999996</v>
      </c>
      <c r="G8" s="126">
        <v>1982</v>
      </c>
    </row>
    <row r="9" spans="1:7" ht="12.75">
      <c r="A9" s="30" t="s">
        <v>165</v>
      </c>
      <c r="B9" s="31">
        <v>0</v>
      </c>
      <c r="C9" s="32">
        <v>0.596587</v>
      </c>
      <c r="D9" s="32">
        <v>0.105</v>
      </c>
      <c r="E9" s="32">
        <v>0.36038</v>
      </c>
      <c r="F9" s="43">
        <v>1.156467</v>
      </c>
      <c r="G9" s="126">
        <v>1982</v>
      </c>
    </row>
    <row r="10" spans="1:7" ht="12.75">
      <c r="A10" s="21" t="s">
        <v>166</v>
      </c>
      <c r="B10" s="31">
        <v>3.06</v>
      </c>
      <c r="C10" s="32">
        <v>0.86</v>
      </c>
      <c r="D10" s="32">
        <v>0</v>
      </c>
      <c r="E10" s="32">
        <v>0</v>
      </c>
      <c r="F10" s="43">
        <v>3.92</v>
      </c>
      <c r="G10" s="126">
        <v>1972</v>
      </c>
    </row>
    <row r="11" spans="1:7" ht="12.75">
      <c r="A11" s="21" t="s">
        <v>167</v>
      </c>
      <c r="B11" s="31">
        <v>1.45</v>
      </c>
      <c r="C11" s="32">
        <v>0</v>
      </c>
      <c r="D11" s="32">
        <v>0</v>
      </c>
      <c r="E11" s="32">
        <v>0</v>
      </c>
      <c r="F11" s="43">
        <v>1.45</v>
      </c>
      <c r="G11" s="126">
        <v>2010</v>
      </c>
    </row>
    <row r="12" spans="1:7" ht="13.5">
      <c r="A12" s="21" t="s">
        <v>168</v>
      </c>
      <c r="B12" s="31">
        <v>7.7700000000000005</v>
      </c>
      <c r="C12" s="32">
        <v>2.3592</v>
      </c>
      <c r="D12" s="32">
        <v>0</v>
      </c>
      <c r="E12" s="32">
        <v>0</v>
      </c>
      <c r="F12" s="43">
        <v>10.1292</v>
      </c>
      <c r="G12" s="126">
        <v>1986</v>
      </c>
    </row>
    <row r="13" spans="1:7" ht="12.75">
      <c r="A13" s="21" t="s">
        <v>169</v>
      </c>
      <c r="B13" s="31">
        <v>1.575</v>
      </c>
      <c r="C13" s="32">
        <v>0.475</v>
      </c>
      <c r="D13" s="32">
        <v>0</v>
      </c>
      <c r="E13" s="32">
        <v>0</v>
      </c>
      <c r="F13" s="43">
        <v>2.05</v>
      </c>
      <c r="G13" s="126">
        <v>2009</v>
      </c>
    </row>
    <row r="14" spans="1:8" ht="12.75">
      <c r="A14" s="21" t="s">
        <v>170</v>
      </c>
      <c r="B14" s="31">
        <v>1</v>
      </c>
      <c r="C14" s="32">
        <v>0.015</v>
      </c>
      <c r="D14" s="32">
        <v>0</v>
      </c>
      <c r="E14" s="32">
        <v>0</v>
      </c>
      <c r="F14" s="43">
        <v>1.015</v>
      </c>
      <c r="G14" s="126">
        <v>1992</v>
      </c>
      <c r="H14" s="113"/>
    </row>
    <row r="15" spans="1:7" ht="12.75">
      <c r="A15" s="30" t="s">
        <v>171</v>
      </c>
      <c r="B15" s="31">
        <v>0</v>
      </c>
      <c r="C15" s="32">
        <v>3.29</v>
      </c>
      <c r="D15" s="32">
        <v>0</v>
      </c>
      <c r="E15" s="32">
        <v>0.54</v>
      </c>
      <c r="F15" s="43">
        <v>3.83</v>
      </c>
      <c r="G15" s="126">
        <v>2009</v>
      </c>
    </row>
    <row r="16" spans="1:7" ht="12.75">
      <c r="A16" s="30" t="s">
        <v>172</v>
      </c>
      <c r="B16" s="31">
        <v>1.04</v>
      </c>
      <c r="C16" s="32">
        <v>2.35375</v>
      </c>
      <c r="D16" s="32">
        <v>0.296</v>
      </c>
      <c r="E16" s="32">
        <v>0</v>
      </c>
      <c r="F16" s="43">
        <v>3.9561499999999996</v>
      </c>
      <c r="G16" s="126">
        <v>1996</v>
      </c>
    </row>
    <row r="17" spans="1:7" ht="13.5">
      <c r="A17" s="127" t="s">
        <v>173</v>
      </c>
      <c r="B17" s="31">
        <v>0</v>
      </c>
      <c r="C17" s="32">
        <v>8</v>
      </c>
      <c r="D17" s="32">
        <v>0</v>
      </c>
      <c r="E17" s="32">
        <v>0.539</v>
      </c>
      <c r="F17" s="43">
        <v>8.539</v>
      </c>
      <c r="G17" s="126">
        <v>1980</v>
      </c>
    </row>
    <row r="18" spans="1:7" ht="12.75">
      <c r="A18" s="30" t="s">
        <v>174</v>
      </c>
      <c r="B18" s="31">
        <v>0</v>
      </c>
      <c r="C18" s="32">
        <v>2.65</v>
      </c>
      <c r="D18" s="32">
        <v>0</v>
      </c>
      <c r="E18" s="32">
        <v>0.58</v>
      </c>
      <c r="F18" s="43">
        <v>3.23</v>
      </c>
      <c r="G18" s="126">
        <v>1988</v>
      </c>
    </row>
    <row r="19" spans="1:7" ht="12.75">
      <c r="A19" s="30" t="s">
        <v>175</v>
      </c>
      <c r="B19" s="31">
        <v>2.7</v>
      </c>
      <c r="C19" s="32">
        <v>8.78</v>
      </c>
      <c r="D19" s="32">
        <v>1.54</v>
      </c>
      <c r="E19" s="32">
        <v>0</v>
      </c>
      <c r="F19" s="43">
        <v>14.405999999999999</v>
      </c>
      <c r="G19" s="126">
        <v>1995</v>
      </c>
    </row>
    <row r="20" spans="1:7" ht="12.75">
      <c r="A20" s="30" t="s">
        <v>176</v>
      </c>
      <c r="B20" s="31">
        <v>2.23</v>
      </c>
      <c r="C20" s="32">
        <v>2.893</v>
      </c>
      <c r="D20" s="32">
        <v>0.68</v>
      </c>
      <c r="E20" s="32">
        <v>0</v>
      </c>
      <c r="F20" s="43">
        <v>6.415</v>
      </c>
      <c r="G20" s="126">
        <v>1999</v>
      </c>
    </row>
    <row r="21" spans="1:7" ht="12.75">
      <c r="A21" s="30" t="s">
        <v>177</v>
      </c>
      <c r="B21" s="31">
        <v>7.7</v>
      </c>
      <c r="C21" s="32">
        <v>1.83</v>
      </c>
      <c r="D21" s="32">
        <v>0.466</v>
      </c>
      <c r="E21" s="32">
        <v>0</v>
      </c>
      <c r="F21" s="43">
        <v>10.4154</v>
      </c>
      <c r="G21" s="126">
        <v>1986</v>
      </c>
    </row>
    <row r="22" spans="1:7" ht="12.75">
      <c r="A22" s="30" t="s">
        <v>178</v>
      </c>
      <c r="B22" s="31">
        <v>0</v>
      </c>
      <c r="C22" s="32">
        <v>27.329</v>
      </c>
      <c r="D22" s="32">
        <v>0</v>
      </c>
      <c r="E22" s="32">
        <v>0.666</v>
      </c>
      <c r="F22" s="43">
        <v>27.995</v>
      </c>
      <c r="G22" s="126">
        <v>2005</v>
      </c>
    </row>
    <row r="23" spans="1:7" ht="12.75">
      <c r="A23" s="30" t="s">
        <v>179</v>
      </c>
      <c r="B23" s="31">
        <v>0</v>
      </c>
      <c r="C23" s="32">
        <v>6.2</v>
      </c>
      <c r="D23" s="32">
        <v>0</v>
      </c>
      <c r="E23" s="32">
        <v>1.23</v>
      </c>
      <c r="F23" s="43">
        <v>7.43</v>
      </c>
      <c r="G23" s="126">
        <v>2008</v>
      </c>
    </row>
    <row r="24" spans="1:7" ht="12.75">
      <c r="A24" s="128" t="s">
        <v>180</v>
      </c>
      <c r="B24" s="31">
        <v>0.537</v>
      </c>
      <c r="C24" s="32">
        <v>0.451</v>
      </c>
      <c r="D24" s="32">
        <v>0.055</v>
      </c>
      <c r="E24" s="32">
        <v>0</v>
      </c>
      <c r="F24" s="43">
        <v>1.0925</v>
      </c>
      <c r="G24" s="126">
        <v>1985</v>
      </c>
    </row>
    <row r="25" spans="1:7" ht="12.75">
      <c r="A25" s="128" t="s">
        <v>181</v>
      </c>
      <c r="B25" s="31">
        <v>1.1926</v>
      </c>
      <c r="C25" s="32">
        <v>0.165</v>
      </c>
      <c r="D25" s="32">
        <v>0.04</v>
      </c>
      <c r="E25" s="32">
        <v>0</v>
      </c>
      <c r="F25" s="43">
        <v>1.4336000000000002</v>
      </c>
      <c r="G25" s="126">
        <v>2000</v>
      </c>
    </row>
    <row r="26" spans="1:7" ht="12.75">
      <c r="A26" s="30" t="s">
        <v>182</v>
      </c>
      <c r="B26" s="31">
        <v>0</v>
      </c>
      <c r="C26" s="32">
        <v>26.7936</v>
      </c>
      <c r="D26" s="32">
        <v>0</v>
      </c>
      <c r="E26" s="32">
        <v>0</v>
      </c>
      <c r="F26" s="43">
        <v>26.7936</v>
      </c>
      <c r="G26" s="126">
        <v>2001</v>
      </c>
    </row>
    <row r="27" spans="1:7" ht="12.75">
      <c r="A27" s="30" t="s">
        <v>183</v>
      </c>
      <c r="B27" s="31">
        <v>0.626643</v>
      </c>
      <c r="C27" s="32">
        <v>5.25079</v>
      </c>
      <c r="D27" s="32">
        <v>0</v>
      </c>
      <c r="E27" s="32">
        <v>0</v>
      </c>
      <c r="F27" s="43">
        <v>5.877433</v>
      </c>
      <c r="G27" s="126">
        <v>2010</v>
      </c>
    </row>
    <row r="28" spans="1:7" ht="12.75">
      <c r="A28" s="30" t="s">
        <v>184</v>
      </c>
      <c r="B28" s="31">
        <v>0</v>
      </c>
      <c r="C28" s="32">
        <v>1.92</v>
      </c>
      <c r="D28" s="32">
        <v>0.33</v>
      </c>
      <c r="E28" s="32">
        <v>0.36</v>
      </c>
      <c r="F28" s="43">
        <v>2.9069999999999996</v>
      </c>
      <c r="G28" s="126">
        <v>2001</v>
      </c>
    </row>
    <row r="29" spans="1:7" ht="12.75">
      <c r="A29" s="30" t="s">
        <v>185</v>
      </c>
      <c r="B29" s="31">
        <v>0</v>
      </c>
      <c r="C29" s="32">
        <v>1.274</v>
      </c>
      <c r="D29" s="32">
        <v>0.204</v>
      </c>
      <c r="E29" s="32">
        <v>0.091</v>
      </c>
      <c r="F29" s="43">
        <v>1.7526</v>
      </c>
      <c r="G29" s="126">
        <v>2009</v>
      </c>
    </row>
    <row r="30" spans="1:7" ht="12.75">
      <c r="A30" s="30" t="s">
        <v>186</v>
      </c>
      <c r="B30" s="31">
        <v>0.91</v>
      </c>
      <c r="C30" s="32">
        <v>0.046</v>
      </c>
      <c r="D30" s="32">
        <v>0</v>
      </c>
      <c r="E30" s="32">
        <v>0</v>
      </c>
      <c r="F30" s="43">
        <v>0.9560000000000001</v>
      </c>
      <c r="G30" s="126">
        <v>2001</v>
      </c>
    </row>
    <row r="31" spans="1:7" ht="12.75">
      <c r="A31" s="30" t="s">
        <v>187</v>
      </c>
      <c r="B31" s="31">
        <v>0</v>
      </c>
      <c r="C31" s="32">
        <v>17.64</v>
      </c>
      <c r="D31" s="32">
        <v>0</v>
      </c>
      <c r="E31" s="32">
        <v>0.303</v>
      </c>
      <c r="F31" s="43">
        <v>17.943</v>
      </c>
      <c r="G31" s="126">
        <v>2009</v>
      </c>
    </row>
    <row r="32" spans="1:7" ht="12.75">
      <c r="A32" s="30" t="s">
        <v>188</v>
      </c>
      <c r="B32" s="31">
        <v>3.8</v>
      </c>
      <c r="C32" s="32">
        <v>0</v>
      </c>
      <c r="D32" s="32">
        <v>0</v>
      </c>
      <c r="E32" s="32">
        <v>0</v>
      </c>
      <c r="F32" s="43">
        <v>3.8</v>
      </c>
      <c r="G32" s="126">
        <v>1983</v>
      </c>
    </row>
    <row r="33" spans="1:7" ht="12.75">
      <c r="A33" s="69" t="s">
        <v>189</v>
      </c>
      <c r="B33" s="82">
        <v>0</v>
      </c>
      <c r="C33" s="83">
        <v>4.76734</v>
      </c>
      <c r="D33" s="83">
        <v>0</v>
      </c>
      <c r="E33" s="83">
        <v>0.246</v>
      </c>
      <c r="F33" s="84">
        <v>5.0133399999999995</v>
      </c>
      <c r="G33" s="129">
        <v>1987</v>
      </c>
    </row>
    <row r="34" spans="1:7" s="133" customFormat="1" ht="12.75" thickBot="1">
      <c r="A34" s="130" t="s">
        <v>140</v>
      </c>
      <c r="B34" s="131">
        <v>50.32007299999999</v>
      </c>
      <c r="C34" s="131">
        <v>144.28279700000002</v>
      </c>
      <c r="D34" s="131">
        <v>4.703563</v>
      </c>
      <c r="E34" s="131">
        <v>6.49878</v>
      </c>
      <c r="F34" s="131">
        <v>210.03841970000005</v>
      </c>
      <c r="G34" s="132"/>
    </row>
    <row r="35" spans="1:7" ht="12.75">
      <c r="A35" s="134"/>
      <c r="B35" s="75"/>
      <c r="C35" s="75"/>
      <c r="D35" s="75"/>
      <c r="E35" s="75"/>
      <c r="F35" s="75"/>
      <c r="G35" s="75"/>
    </row>
    <row r="36" spans="1:7" ht="15">
      <c r="A36" s="75" t="s">
        <v>223</v>
      </c>
      <c r="B36" s="75"/>
      <c r="C36" s="75"/>
      <c r="D36" s="75"/>
      <c r="E36" s="34"/>
      <c r="F36" s="75"/>
      <c r="G36" s="75"/>
    </row>
    <row r="37" spans="1:7" ht="15">
      <c r="A37" s="75" t="s">
        <v>190</v>
      </c>
      <c r="B37" s="75"/>
      <c r="C37" s="75"/>
      <c r="D37" s="75"/>
      <c r="E37" s="34"/>
      <c r="F37" s="75"/>
      <c r="G37" s="75"/>
    </row>
    <row r="38" spans="1:7" ht="15">
      <c r="A38" s="75" t="s">
        <v>337</v>
      </c>
      <c r="B38" s="75"/>
      <c r="C38" s="75"/>
      <c r="D38" s="75"/>
      <c r="E38" s="34"/>
      <c r="F38" s="34"/>
      <c r="G38" s="34"/>
    </row>
    <row r="39" spans="1:7" ht="15">
      <c r="A39" s="75" t="s">
        <v>338</v>
      </c>
      <c r="B39" s="75"/>
      <c r="C39" s="75"/>
      <c r="D39" s="75"/>
      <c r="E39" s="34"/>
      <c r="F39" s="34"/>
      <c r="G39" s="34"/>
    </row>
    <row r="40" spans="1:7" ht="15">
      <c r="A40" s="75" t="s">
        <v>339</v>
      </c>
      <c r="B40" s="75"/>
      <c r="C40" s="75"/>
      <c r="D40" s="75"/>
      <c r="E40" s="34"/>
      <c r="F40" s="34"/>
      <c r="G40" s="34"/>
    </row>
    <row r="41" spans="1:7" ht="15">
      <c r="A41" s="75"/>
      <c r="B41" s="75"/>
      <c r="C41" s="75"/>
      <c r="D41" s="75"/>
      <c r="E41" s="34"/>
      <c r="F41" s="34"/>
      <c r="G41" s="34"/>
    </row>
    <row r="42" spans="1:7" ht="15">
      <c r="A42" s="352" t="s">
        <v>573</v>
      </c>
      <c r="B42" s="352"/>
      <c r="C42" s="352"/>
      <c r="D42" s="352"/>
      <c r="E42" s="63"/>
      <c r="F42" s="34"/>
      <c r="G42" s="34"/>
    </row>
    <row r="43" spans="1:7" ht="15">
      <c r="A43" s="352" t="s">
        <v>594</v>
      </c>
      <c r="B43" s="352"/>
      <c r="C43" s="352"/>
      <c r="D43" s="352"/>
      <c r="E43" s="34"/>
      <c r="F43" s="34"/>
      <c r="G43" s="34"/>
    </row>
    <row r="44" spans="1:7" ht="15">
      <c r="A44" s="352" t="s">
        <v>606</v>
      </c>
      <c r="B44" s="352"/>
      <c r="C44" s="352"/>
      <c r="D44" s="352"/>
      <c r="E44" s="34"/>
      <c r="F44" s="34"/>
      <c r="G44" s="34"/>
    </row>
    <row r="45" spans="1:7" ht="15">
      <c r="A45" s="352" t="s">
        <v>608</v>
      </c>
      <c r="B45" s="352"/>
      <c r="C45" s="352"/>
      <c r="D45" s="352"/>
      <c r="E45" s="34"/>
      <c r="F45" s="34"/>
      <c r="G45" s="34"/>
    </row>
    <row r="46" spans="1:7" ht="15">
      <c r="A46" s="352" t="s">
        <v>607</v>
      </c>
      <c r="B46" s="352"/>
      <c r="C46" s="352"/>
      <c r="D46" s="352"/>
      <c r="E46" s="34"/>
      <c r="F46" s="34"/>
      <c r="G46" s="34"/>
    </row>
    <row r="47" spans="2:7" ht="15">
      <c r="B47" s="34"/>
      <c r="C47" s="34"/>
      <c r="D47" s="34"/>
      <c r="E47" s="34"/>
      <c r="F47" s="34"/>
      <c r="G47" s="34"/>
    </row>
    <row r="48" spans="2:7" ht="15">
      <c r="B48" s="34"/>
      <c r="C48" s="34"/>
      <c r="D48" s="34"/>
      <c r="E48" s="34"/>
      <c r="F48" s="34"/>
      <c r="G48" s="34"/>
    </row>
    <row r="49" spans="2:7" ht="15">
      <c r="B49" s="34"/>
      <c r="C49" s="34"/>
      <c r="D49" s="34"/>
      <c r="E49" s="34"/>
      <c r="F49" s="34"/>
      <c r="G49" s="34"/>
    </row>
    <row r="50" spans="2:7" ht="15">
      <c r="B50" s="34"/>
      <c r="C50" s="34"/>
      <c r="D50" s="34"/>
      <c r="E50" s="34"/>
      <c r="F50" s="34"/>
      <c r="G50" s="34"/>
    </row>
    <row r="51" spans="2:7" ht="15">
      <c r="B51" s="34"/>
      <c r="C51" s="34"/>
      <c r="D51" s="34"/>
      <c r="E51" s="34"/>
      <c r="F51" s="34"/>
      <c r="G51" s="34"/>
    </row>
    <row r="52" spans="2:7" ht="15">
      <c r="B52" s="34"/>
      <c r="C52" s="34"/>
      <c r="D52" s="34"/>
      <c r="E52" s="34"/>
      <c r="F52" s="34"/>
      <c r="G52" s="34"/>
    </row>
    <row r="53" spans="2:7" ht="15">
      <c r="B53" s="34"/>
      <c r="C53" s="34"/>
      <c r="D53" s="34"/>
      <c r="E53" s="34"/>
      <c r="F53" s="34"/>
      <c r="G53" s="34"/>
    </row>
    <row r="54" spans="2:7" ht="15">
      <c r="B54" s="34"/>
      <c r="C54" s="34"/>
      <c r="D54" s="34"/>
      <c r="E54" s="34"/>
      <c r="F54" s="34"/>
      <c r="G54" s="34"/>
    </row>
    <row r="55" spans="2:7" ht="15">
      <c r="B55" s="34"/>
      <c r="C55" s="34"/>
      <c r="D55" s="34"/>
      <c r="E55" s="34"/>
      <c r="F55" s="34"/>
      <c r="G55" s="34"/>
    </row>
    <row r="56" spans="2:7" ht="15">
      <c r="B56" s="34"/>
      <c r="C56" s="34"/>
      <c r="D56" s="34"/>
      <c r="E56" s="34"/>
      <c r="F56" s="34"/>
      <c r="G56" s="34"/>
    </row>
    <row r="57" spans="2:7" ht="15">
      <c r="B57" s="34"/>
      <c r="C57" s="34"/>
      <c r="D57" s="34"/>
      <c r="E57" s="34"/>
      <c r="F57" s="34"/>
      <c r="G57" s="34"/>
    </row>
    <row r="58" spans="2:7" ht="15">
      <c r="B58" s="34"/>
      <c r="C58" s="34"/>
      <c r="D58" s="34"/>
      <c r="E58" s="34"/>
      <c r="F58" s="34"/>
      <c r="G58" s="34"/>
    </row>
    <row r="59" spans="2:7" ht="15">
      <c r="B59" s="34"/>
      <c r="C59" s="34"/>
      <c r="D59" s="34"/>
      <c r="E59" s="34"/>
      <c r="F59" s="34"/>
      <c r="G59" s="34"/>
    </row>
    <row r="60" spans="2:7" ht="15">
      <c r="B60" s="34"/>
      <c r="C60" s="34"/>
      <c r="D60" s="34"/>
      <c r="E60" s="34"/>
      <c r="F60" s="34"/>
      <c r="G60" s="34"/>
    </row>
    <row r="61" spans="2:7" ht="15">
      <c r="B61" s="34"/>
      <c r="C61" s="34"/>
      <c r="D61" s="34"/>
      <c r="E61" s="34"/>
      <c r="F61" s="34"/>
      <c r="G61" s="34"/>
    </row>
    <row r="62" spans="2:7" ht="15">
      <c r="B62" s="34"/>
      <c r="C62" s="34"/>
      <c r="D62" s="34"/>
      <c r="E62" s="34"/>
      <c r="F62" s="34"/>
      <c r="G62" s="34"/>
    </row>
    <row r="63" spans="2:7" ht="15">
      <c r="B63" s="34"/>
      <c r="C63" s="34"/>
      <c r="D63" s="34"/>
      <c r="E63" s="34"/>
      <c r="F63" s="34"/>
      <c r="G63" s="34"/>
    </row>
    <row r="64" spans="2:7" ht="15">
      <c r="B64" s="34"/>
      <c r="C64" s="34"/>
      <c r="D64" s="34"/>
      <c r="E64" s="34"/>
      <c r="F64" s="34"/>
      <c r="G64" s="34"/>
    </row>
    <row r="65" spans="2:7" ht="15">
      <c r="B65" s="34"/>
      <c r="C65" s="34"/>
      <c r="D65" s="34"/>
      <c r="E65" s="34"/>
      <c r="F65" s="34"/>
      <c r="G65" s="34"/>
    </row>
    <row r="66" spans="2:7" ht="15">
      <c r="B66" s="34"/>
      <c r="C66" s="34"/>
      <c r="D66" s="34"/>
      <c r="E66" s="34"/>
      <c r="F66" s="34"/>
      <c r="G66" s="34"/>
    </row>
    <row r="67" spans="2:7" ht="15">
      <c r="B67" s="34"/>
      <c r="C67" s="34"/>
      <c r="D67" s="34"/>
      <c r="E67" s="34"/>
      <c r="F67" s="34"/>
      <c r="G67" s="34"/>
    </row>
    <row r="68" spans="2:7" ht="15">
      <c r="B68" s="34"/>
      <c r="C68" s="34"/>
      <c r="D68" s="34"/>
      <c r="E68" s="34"/>
      <c r="F68" s="34"/>
      <c r="G68" s="34"/>
    </row>
    <row r="69" spans="2:7" ht="15">
      <c r="B69" s="34"/>
      <c r="C69" s="34"/>
      <c r="D69" s="34"/>
      <c r="E69" s="34"/>
      <c r="F69" s="34"/>
      <c r="G69" s="34"/>
    </row>
    <row r="70" spans="2:7" ht="15">
      <c r="B70" s="34"/>
      <c r="C70" s="34"/>
      <c r="D70" s="34"/>
      <c r="E70" s="34"/>
      <c r="F70" s="34"/>
      <c r="G70" s="34"/>
    </row>
    <row r="71" spans="2:7" ht="15">
      <c r="B71" s="34"/>
      <c r="C71" s="34"/>
      <c r="D71" s="34"/>
      <c r="E71" s="34"/>
      <c r="F71" s="34"/>
      <c r="G71" s="34"/>
    </row>
    <row r="72" spans="2:7" ht="15">
      <c r="B72" s="34"/>
      <c r="C72" s="34"/>
      <c r="D72" s="34"/>
      <c r="E72" s="34"/>
      <c r="F72" s="34"/>
      <c r="G72" s="34"/>
    </row>
    <row r="73" spans="2:7" ht="15">
      <c r="B73" s="34"/>
      <c r="C73" s="34"/>
      <c r="D73" s="34"/>
      <c r="E73" s="34"/>
      <c r="F73" s="34"/>
      <c r="G73" s="34"/>
    </row>
    <row r="74" spans="2:7" ht="15">
      <c r="B74" s="34"/>
      <c r="C74" s="34"/>
      <c r="D74" s="34"/>
      <c r="E74" s="34"/>
      <c r="F74" s="34"/>
      <c r="G74" s="34"/>
    </row>
    <row r="75" spans="2:7" ht="15">
      <c r="B75" s="34"/>
      <c r="C75" s="34"/>
      <c r="D75" s="34"/>
      <c r="E75" s="34"/>
      <c r="F75" s="34"/>
      <c r="G75" s="34"/>
    </row>
    <row r="76" spans="2:7" ht="15">
      <c r="B76" s="34"/>
      <c r="C76" s="34"/>
      <c r="D76" s="34"/>
      <c r="E76" s="34"/>
      <c r="F76" s="34"/>
      <c r="G76" s="34"/>
    </row>
    <row r="77" spans="2:7" ht="15">
      <c r="B77" s="34"/>
      <c r="C77" s="34"/>
      <c r="D77" s="34"/>
      <c r="E77" s="34"/>
      <c r="F77" s="34"/>
      <c r="G77" s="34"/>
    </row>
    <row r="78" spans="2:7" ht="15">
      <c r="B78" s="34"/>
      <c r="C78" s="34"/>
      <c r="D78" s="34"/>
      <c r="E78" s="34"/>
      <c r="F78" s="34"/>
      <c r="G78" s="34"/>
    </row>
    <row r="79" spans="2:7" ht="15">
      <c r="B79" s="34"/>
      <c r="C79" s="34"/>
      <c r="D79" s="34"/>
      <c r="E79" s="34"/>
      <c r="F79" s="34"/>
      <c r="G79" s="34"/>
    </row>
    <row r="80" spans="2:7" ht="15">
      <c r="B80" s="34"/>
      <c r="C80" s="34"/>
      <c r="D80" s="34"/>
      <c r="E80" s="34"/>
      <c r="F80" s="34"/>
      <c r="G80" s="34"/>
    </row>
    <row r="81" spans="2:7" ht="15">
      <c r="B81" s="34"/>
      <c r="C81" s="34"/>
      <c r="D81" s="34"/>
      <c r="E81" s="34"/>
      <c r="F81" s="34"/>
      <c r="G81" s="34"/>
    </row>
    <row r="82" spans="2:7" ht="15">
      <c r="B82" s="34"/>
      <c r="C82" s="34"/>
      <c r="D82" s="34"/>
      <c r="E82" s="34"/>
      <c r="F82" s="34"/>
      <c r="G82" s="34"/>
    </row>
    <row r="83" spans="2:7" ht="15">
      <c r="B83" s="34"/>
      <c r="C83" s="34"/>
      <c r="D83" s="34"/>
      <c r="E83" s="34"/>
      <c r="F83" s="34"/>
      <c r="G83" s="34"/>
    </row>
    <row r="84" spans="2:7" ht="15">
      <c r="B84" s="34"/>
      <c r="C84" s="34"/>
      <c r="D84" s="34"/>
      <c r="E84" s="34"/>
      <c r="F84" s="34"/>
      <c r="G84" s="34"/>
    </row>
    <row r="85" spans="2:7" ht="15">
      <c r="B85" s="34"/>
      <c r="C85" s="34"/>
      <c r="D85" s="34"/>
      <c r="E85" s="34"/>
      <c r="F85" s="34"/>
      <c r="G85" s="34"/>
    </row>
    <row r="86" spans="2:7" ht="15">
      <c r="B86" s="34"/>
      <c r="C86" s="34"/>
      <c r="D86" s="34"/>
      <c r="E86" s="34"/>
      <c r="F86" s="34"/>
      <c r="G86" s="34"/>
    </row>
    <row r="87" spans="2:7" ht="15">
      <c r="B87" s="34"/>
      <c r="C87" s="34"/>
      <c r="D87" s="34"/>
      <c r="E87" s="34"/>
      <c r="F87" s="34"/>
      <c r="G87" s="34"/>
    </row>
    <row r="88" spans="2:7" ht="15">
      <c r="B88" s="34"/>
      <c r="C88" s="34"/>
      <c r="D88" s="34"/>
      <c r="E88" s="34"/>
      <c r="F88" s="34"/>
      <c r="G88" s="34"/>
    </row>
    <row r="89" spans="2:7" ht="15">
      <c r="B89" s="34"/>
      <c r="C89" s="34"/>
      <c r="D89" s="34"/>
      <c r="E89" s="34"/>
      <c r="F89" s="34"/>
      <c r="G89" s="34"/>
    </row>
    <row r="90" spans="2:7" ht="15">
      <c r="B90" s="34"/>
      <c r="C90" s="34"/>
      <c r="D90" s="34"/>
      <c r="E90" s="34"/>
      <c r="F90" s="34"/>
      <c r="G90" s="34"/>
    </row>
    <row r="91" spans="2:7" ht="15">
      <c r="B91" s="34"/>
      <c r="C91" s="34"/>
      <c r="D91" s="34"/>
      <c r="E91" s="34"/>
      <c r="F91" s="34"/>
      <c r="G91" s="34"/>
    </row>
    <row r="92" spans="2:7" ht="15">
      <c r="B92" s="34"/>
      <c r="C92" s="34"/>
      <c r="D92" s="34"/>
      <c r="E92" s="34"/>
      <c r="F92" s="34"/>
      <c r="G92" s="34"/>
    </row>
    <row r="93" spans="2:7" ht="15">
      <c r="B93" s="34"/>
      <c r="C93" s="34"/>
      <c r="D93" s="34"/>
      <c r="E93" s="34"/>
      <c r="F93" s="34"/>
      <c r="G93" s="34"/>
    </row>
    <row r="94" spans="2:7" ht="15">
      <c r="B94" s="34"/>
      <c r="C94" s="34"/>
      <c r="D94" s="34"/>
      <c r="E94" s="34"/>
      <c r="F94" s="34"/>
      <c r="G94" s="34"/>
    </row>
    <row r="95" spans="2:7" ht="15">
      <c r="B95" s="34"/>
      <c r="C95" s="34"/>
      <c r="D95" s="34"/>
      <c r="E95" s="34"/>
      <c r="F95" s="34"/>
      <c r="G95" s="34"/>
    </row>
    <row r="96" spans="2:7" ht="15">
      <c r="B96" s="34"/>
      <c r="C96" s="34"/>
      <c r="D96" s="34"/>
      <c r="E96" s="34"/>
      <c r="F96" s="34"/>
      <c r="G96" s="34"/>
    </row>
    <row r="97" spans="2:7" ht="15">
      <c r="B97" s="34"/>
      <c r="C97" s="34"/>
      <c r="D97" s="34"/>
      <c r="E97" s="34"/>
      <c r="F97" s="34"/>
      <c r="G97" s="34"/>
    </row>
    <row r="98" spans="2:7" ht="15">
      <c r="B98" s="34"/>
      <c r="C98" s="34"/>
      <c r="D98" s="34"/>
      <c r="E98" s="34"/>
      <c r="F98" s="34"/>
      <c r="G98" s="34"/>
    </row>
    <row r="99" spans="2:7" ht="15">
      <c r="B99" s="34"/>
      <c r="C99" s="34"/>
      <c r="D99" s="34"/>
      <c r="E99" s="34"/>
      <c r="F99" s="34"/>
      <c r="G99" s="34"/>
    </row>
    <row r="100" spans="2:7" ht="15">
      <c r="B100" s="34"/>
      <c r="C100" s="34"/>
      <c r="D100" s="34"/>
      <c r="E100" s="34"/>
      <c r="F100" s="34"/>
      <c r="G100" s="34"/>
    </row>
    <row r="101" spans="2:7" ht="15">
      <c r="B101" s="34"/>
      <c r="C101" s="34"/>
      <c r="D101" s="34"/>
      <c r="E101" s="34"/>
      <c r="F101" s="34"/>
      <c r="G101" s="34"/>
    </row>
    <row r="102" spans="2:7" ht="15">
      <c r="B102" s="34"/>
      <c r="C102" s="34"/>
      <c r="D102" s="34"/>
      <c r="E102" s="34"/>
      <c r="F102" s="34"/>
      <c r="G102" s="34"/>
    </row>
    <row r="103" spans="2:7" ht="15">
      <c r="B103" s="34"/>
      <c r="C103" s="34"/>
      <c r="D103" s="34"/>
      <c r="E103" s="34"/>
      <c r="F103" s="34"/>
      <c r="G103" s="34"/>
    </row>
    <row r="104" spans="2:7" ht="15">
      <c r="B104" s="34"/>
      <c r="C104" s="34"/>
      <c r="D104" s="34"/>
      <c r="E104" s="34"/>
      <c r="F104" s="34"/>
      <c r="G104" s="34"/>
    </row>
    <row r="105" spans="2:7" ht="15">
      <c r="B105" s="34"/>
      <c r="C105" s="34"/>
      <c r="D105" s="34"/>
      <c r="E105" s="34"/>
      <c r="F105" s="34"/>
      <c r="G105" s="34"/>
    </row>
    <row r="106" spans="2:7" ht="15">
      <c r="B106" s="34"/>
      <c r="C106" s="34"/>
      <c r="D106" s="34"/>
      <c r="E106" s="34"/>
      <c r="F106" s="34"/>
      <c r="G106" s="34"/>
    </row>
    <row r="107" spans="2:7" ht="15">
      <c r="B107" s="34"/>
      <c r="C107" s="34"/>
      <c r="D107" s="34"/>
      <c r="E107" s="34"/>
      <c r="F107" s="34"/>
      <c r="G107" s="34"/>
    </row>
    <row r="108" spans="2:7" ht="15">
      <c r="B108" s="34"/>
      <c r="C108" s="34"/>
      <c r="D108" s="34"/>
      <c r="E108" s="34"/>
      <c r="F108" s="34"/>
      <c r="G108" s="34"/>
    </row>
    <row r="109" spans="2:7" ht="15">
      <c r="B109" s="34"/>
      <c r="C109" s="34"/>
      <c r="D109" s="34"/>
      <c r="E109" s="34"/>
      <c r="F109" s="34"/>
      <c r="G109" s="34"/>
    </row>
    <row r="110" spans="2:7" ht="15">
      <c r="B110" s="34"/>
      <c r="C110" s="34"/>
      <c r="D110" s="34"/>
      <c r="E110" s="34"/>
      <c r="F110" s="34"/>
      <c r="G110" s="34"/>
    </row>
    <row r="111" spans="2:7" ht="15">
      <c r="B111" s="34"/>
      <c r="C111" s="34"/>
      <c r="D111" s="34"/>
      <c r="E111" s="34"/>
      <c r="F111" s="34"/>
      <c r="G111" s="34"/>
    </row>
    <row r="112" spans="2:7" ht="15">
      <c r="B112" s="34"/>
      <c r="C112" s="34"/>
      <c r="D112" s="34"/>
      <c r="E112" s="34"/>
      <c r="F112" s="34"/>
      <c r="G112" s="34"/>
    </row>
    <row r="113" spans="2:7" ht="15">
      <c r="B113" s="34"/>
      <c r="C113" s="34"/>
      <c r="D113" s="34"/>
      <c r="E113" s="34"/>
      <c r="F113" s="34"/>
      <c r="G113" s="34"/>
    </row>
    <row r="114" spans="2:7" ht="15">
      <c r="B114" s="34"/>
      <c r="C114" s="34"/>
      <c r="D114" s="34"/>
      <c r="E114" s="34"/>
      <c r="F114" s="34"/>
      <c r="G114" s="34"/>
    </row>
    <row r="115" spans="2:7" ht="15">
      <c r="B115" s="34"/>
      <c r="C115" s="34"/>
      <c r="D115" s="34"/>
      <c r="E115" s="34"/>
      <c r="F115" s="34"/>
      <c r="G115" s="34"/>
    </row>
    <row r="116" spans="2:7" ht="15">
      <c r="B116" s="34"/>
      <c r="C116" s="34"/>
      <c r="D116" s="34"/>
      <c r="E116" s="34"/>
      <c r="F116" s="34"/>
      <c r="G116" s="34"/>
    </row>
    <row r="117" spans="2:7" ht="15">
      <c r="B117" s="34"/>
      <c r="C117" s="34"/>
      <c r="D117" s="34"/>
      <c r="E117" s="34"/>
      <c r="F117" s="34"/>
      <c r="G117" s="34"/>
    </row>
    <row r="118" spans="2:7" ht="15">
      <c r="B118" s="34"/>
      <c r="C118" s="34"/>
      <c r="D118" s="34"/>
      <c r="E118" s="34"/>
      <c r="F118" s="34"/>
      <c r="G118" s="34"/>
    </row>
    <row r="119" spans="2:7" ht="15">
      <c r="B119" s="34"/>
      <c r="C119" s="34"/>
      <c r="D119" s="34"/>
      <c r="E119" s="34"/>
      <c r="F119" s="34"/>
      <c r="G119" s="34"/>
    </row>
    <row r="120" spans="2:7" ht="15">
      <c r="B120" s="34"/>
      <c r="C120" s="34"/>
      <c r="D120" s="34"/>
      <c r="E120" s="34"/>
      <c r="F120" s="34"/>
      <c r="G120" s="34"/>
    </row>
    <row r="121" spans="2:7" ht="15">
      <c r="B121" s="34"/>
      <c r="C121" s="34"/>
      <c r="D121" s="34"/>
      <c r="E121" s="34"/>
      <c r="F121" s="34"/>
      <c r="G121" s="34"/>
    </row>
    <row r="122" spans="2:7" ht="15">
      <c r="B122" s="34"/>
      <c r="C122" s="34"/>
      <c r="D122" s="34"/>
      <c r="E122" s="34"/>
      <c r="F122" s="34"/>
      <c r="G122" s="34"/>
    </row>
    <row r="123" spans="2:7" ht="15">
      <c r="B123" s="34"/>
      <c r="C123" s="34"/>
      <c r="D123" s="34"/>
      <c r="E123" s="34"/>
      <c r="F123" s="34"/>
      <c r="G123" s="34"/>
    </row>
    <row r="124" spans="2:7" ht="15">
      <c r="B124" s="34"/>
      <c r="C124" s="34"/>
      <c r="D124" s="34"/>
      <c r="E124" s="34"/>
      <c r="F124" s="34"/>
      <c r="G124" s="34"/>
    </row>
    <row r="125" spans="2:7" ht="15">
      <c r="B125" s="34"/>
      <c r="C125" s="34"/>
      <c r="D125" s="34"/>
      <c r="E125" s="34"/>
      <c r="F125" s="34"/>
      <c r="G125" s="34"/>
    </row>
    <row r="126" spans="2:7" ht="15">
      <c r="B126" s="34"/>
      <c r="C126" s="34"/>
      <c r="D126" s="34"/>
      <c r="E126" s="34"/>
      <c r="F126" s="34"/>
      <c r="G126" s="34"/>
    </row>
  </sheetData>
  <sheetProtection/>
  <mergeCells count="1">
    <mergeCell ref="A1:E1"/>
  </mergeCells>
  <printOptions/>
  <pageMargins left="0.787401575" right="0.787401575" top="0.984251969" bottom="0.984251969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 - PTIL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imv</cp:lastModifiedBy>
  <cp:lastPrinted>2011-06-16T10:51:52Z</cp:lastPrinted>
  <dcterms:created xsi:type="dcterms:W3CDTF">2011-02-17T09:00:03Z</dcterms:created>
  <dcterms:modified xsi:type="dcterms:W3CDTF">2011-06-20T09:55:58Z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